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ml.chart+xml" PartName="/xl/charts/chart12.xml"/>
  <Override ContentType="application/vnd.openxmlformats-officedocument.drawingml.chart+xml" PartName="/xl/charts/chart13.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mc:Ignorable="x15">
  <fileVersion appName="xl" lastEdited="6" lowestEdited="7" rupBuild="14420"/>
  <workbookPr filterPrivacy="true" defaultThemeVersion="164011"/>
  <bookViews>
    <workbookView xWindow="-105" yWindow="-105" windowWidth="19425" windowHeight="10425"/>
  </bookViews>
  <sheets>
    <sheet name="Factsheet" sheetId="2" r:id="rId1"/>
    <sheet name="CALCULATION" sheetId="3" r:id="rId2"/>
    <sheet name="DATA" sheetId="1" r:id="rId3"/>
  </sheets>
  <definedNames>
    <definedName name="_ftn1" localSheetId="0">Factsheet!#REF!</definedName>
    <definedName name="_ftnref1" localSheetId="0">Factsheet!#REF!</definedName>
  </definedNames>
  <calcPr calcId="162913"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<sst xmlns="http://schemas.openxmlformats.org/spreadsheetml/2006/main" count="1002" uniqueCount="398">
  <si>
    <t>Gender</t>
  </si>
  <si>
    <t>Male</t>
  </si>
  <si>
    <t>Female</t>
  </si>
  <si>
    <t>All persons</t>
  </si>
  <si>
    <t>All ages</t>
  </si>
  <si>
    <t>Both sexes</t>
  </si>
  <si>
    <t>Stage at diagnosis</t>
  </si>
  <si>
    <t>25-year prevalence</t>
  </si>
  <si>
    <t>NMSC: Non-melanoma skin cancer</t>
  </si>
  <si>
    <t>Incidence</t>
  </si>
  <si>
    <t>65 - 74</t>
  </si>
  <si>
    <t>75 +</t>
  </si>
  <si>
    <t>Average cases per year</t>
  </si>
  <si>
    <t>Health and Social Care Trust</t>
  </si>
  <si>
    <t>Deprivation quintile</t>
  </si>
  <si>
    <t>Acknowledgements</t>
  </si>
  <si>
    <t>e-mail: nicr@qub.ac.uk</t>
  </si>
  <si>
    <t>Survival</t>
  </si>
  <si>
    <t>Observed survival</t>
  </si>
  <si>
    <t>Age-standardised net survival</t>
  </si>
  <si>
    <t>One-year</t>
  </si>
  <si>
    <t>Five-years</t>
  </si>
  <si>
    <t>Mortality</t>
  </si>
  <si>
    <t>Prevalence</t>
  </si>
  <si>
    <t>Time since diagnosis</t>
  </si>
  <si>
    <t>1-5 years</t>
  </si>
  <si>
    <t>5-10 years</t>
  </si>
  <si>
    <t>10-25 years</t>
  </si>
  <si>
    <t>0-25 years</t>
  </si>
  <si>
    <t>0-1 year</t>
  </si>
  <si>
    <t>Average deaths per year</t>
  </si>
  <si>
    <t>Age at death</t>
  </si>
  <si>
    <t>Age at diagnosis</t>
  </si>
  <si>
    <t>Background notes</t>
  </si>
  <si>
    <t>CHANGE IN INCIDENCE OVER TIME</t>
  </si>
  <si>
    <t>Period 1</t>
  </si>
  <si>
    <t>Period 2</t>
  </si>
  <si>
    <t>Cases</t>
  </si>
  <si>
    <t>Change</t>
  </si>
  <si>
    <t>Rates</t>
  </si>
  <si>
    <t>Statistical significance</t>
  </si>
  <si>
    <t>SURVIVAL TRENDS</t>
  </si>
  <si>
    <t>CHANGE IN MORTALITY OVER TIME</t>
  </si>
  <si>
    <t>All stages</t>
  </si>
  <si>
    <t>Phone: +44 (0)28 9097 6028</t>
  </si>
  <si>
    <t>The incidence, prevalence and survival statistics in this publication are designated as official statistics signifying that they comply with the Code of Practice for Official Statistics.</t>
  </si>
  <si>
    <t>Total</t>
  </si>
  <si>
    <t>Method of admission</t>
  </si>
  <si>
    <t>CHANGE IN PREVALENCE OVER TIME</t>
  </si>
  <si>
    <t>After accounting for these factors, incidence rates:</t>
  </si>
  <si>
    <r>
      <rPr>
        <b/>
        <u/>
        <sz val="10"/>
        <color theme="1"/>
        <rFont val="Calibri"/>
        <family val="2"/>
        <scheme val="minor"/>
      </rPr>
      <t>Mortality:</t>
    </r>
    <r>
      <rPr>
        <sz val="10"/>
        <color theme="1"/>
        <rFont val="Calibri"/>
        <family val="2"/>
        <scheme val="minor"/>
      </rPr>
      <t xml:space="preserve"> Information relating to cancer mortality is sourced from the General Registrar Office (GRONI) via the Department of Health (NI). Results are based upon the date on which death occurs, and may thus differ slightly than those produced by the Northern Ireland Statistics and Research Agency (NISRA), which produces deaths data based upon the date on which the death is registered with GRONI.</t>
    </r>
  </si>
  <si>
    <r>
      <rPr>
        <b/>
        <u/>
        <sz val="10"/>
        <color theme="1"/>
        <rFont val="Calibri"/>
        <family val="2"/>
        <scheme val="minor"/>
      </rPr>
      <t>Net Survival</t>
    </r>
    <r>
      <rPr>
        <sz val="10"/>
        <color theme="1"/>
        <rFont val="Calibri"/>
        <family val="2"/>
        <scheme val="minor"/>
      </rPr>
      <t xml:space="preserve"> is an estimate of survival where the effect on survival of background population mortality rates has been removed. It represents the [theoretical] survival of cancer patients if they could only die from cancer-related causes. Age-standardised net survival estimates are the estimates that would occur if that population of cancer patients had a standard population age structure. The age groups and weights used here are those used by international studies such as EUROCARE, an international study group that compares cancer survival among European countries. However, due to the small number of patients in NI, the first two age categories in the standard population are combined.</t>
    </r>
  </si>
  <si>
    <r>
      <rPr>
        <b/>
        <u/>
        <sz val="10"/>
        <color theme="1"/>
        <rFont val="Calibri"/>
        <family val="2"/>
        <scheme val="minor"/>
      </rPr>
      <t>Observed survival</t>
    </r>
    <r>
      <rPr>
        <sz val="10"/>
        <color theme="1"/>
        <rFont val="Calibri"/>
        <family val="2"/>
        <scheme val="minor"/>
      </rPr>
      <t xml:space="preserve"> refers to the proportion of patients who survive a specified amount of time from their date of diagnosis. Observed survival considers death from any cause and is not adjusted for the age of the patient. Cause of death may be unrelated to the cancer the patient has been diagnosed with.</t>
    </r>
  </si>
  <si>
    <r>
      <rPr>
        <b/>
        <u/>
        <sz val="10"/>
        <color theme="1"/>
        <rFont val="Calibri"/>
        <family val="2"/>
        <scheme val="minor"/>
      </rPr>
      <t>Lifetime risk</t>
    </r>
    <r>
      <rPr>
        <sz val="10"/>
        <color theme="1"/>
        <rFont val="Calibri"/>
        <family val="2"/>
        <scheme val="minor"/>
      </rPr>
      <t xml:space="preserve"> is estimated as the cumulative risk of getting cancer up to age 75/85, calculated directly from the age-specific incidence rates. The odds of developing the disease before age 75/85 is the inverse of the cumulative risk.</t>
    </r>
  </si>
  <si>
    <r>
      <rPr>
        <b/>
        <u/>
        <sz val="10"/>
        <color theme="1"/>
        <rFont val="Calibri"/>
        <family val="2"/>
        <scheme val="minor"/>
      </rPr>
      <t>Confidence intervals</t>
    </r>
    <r>
      <rPr>
        <sz val="10"/>
        <color theme="1"/>
        <rFont val="Calibri"/>
        <family val="2"/>
        <scheme val="minor"/>
      </rPr>
      <t xml:space="preserve"> are a measure of the precision of a statistic (e.g. colorectal cancer incidence rate). Typically, when numbers are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 If there is no overlap, the difference is considered to be </t>
    </r>
    <r>
      <rPr>
        <b/>
        <u/>
        <sz val="10"/>
        <color theme="1"/>
        <rFont val="Calibri"/>
        <family val="2"/>
        <scheme val="minor"/>
      </rPr>
      <t>statistically significant</t>
    </r>
    <r>
      <rPr>
        <sz val="10"/>
        <color theme="1"/>
        <rFont val="Calibri"/>
        <family val="2"/>
        <scheme val="minor"/>
      </rPr>
      <t>.</t>
    </r>
  </si>
  <si>
    <r>
      <t xml:space="preserve">A </t>
    </r>
    <r>
      <rPr>
        <b/>
        <u/>
        <sz val="10"/>
        <color theme="1"/>
        <rFont val="Calibri"/>
        <family val="2"/>
        <scheme val="minor"/>
      </rPr>
      <t>Standardised Incidence/Mortality Ratio (SIR/SMR)</t>
    </r>
    <r>
      <rPr>
        <sz val="10"/>
        <color theme="1"/>
        <rFont val="Calibri"/>
        <family val="2"/>
        <scheme val="minor"/>
      </rPr>
      <t xml:space="preserve"> is the ratio of the number of cases/deaths observed in a population to the expected number of cases/deaths, based upon the age-specific rates in a reference population. This statistic is often used to compare incidence/mortality rates for geographic areas (e.g. Trusts) to the national incidence/mortality rates (i.e. Northern Ireland). An SIR/SMR of 100 indicates there is no difference between the geographic area and the national average.</t>
    </r>
  </si>
  <si>
    <r>
      <t xml:space="preserve">An </t>
    </r>
    <r>
      <rPr>
        <b/>
        <u/>
        <sz val="10"/>
        <color theme="1"/>
        <rFont val="Calibri"/>
        <family val="2"/>
        <scheme val="minor"/>
      </rPr>
      <t>age-standardised incidence/mortality rate</t>
    </r>
    <r>
      <rPr>
        <sz val="10"/>
        <color theme="1"/>
        <rFont val="Calibri"/>
        <family val="2"/>
        <scheme val="minor"/>
      </rPr>
      <t xml:space="preserve"> per 100,000 person years is an estimate of the incidence/mortality rate if that population had a standard age structure. Throughout this report the 2013 European Standard Population has been used. Standardising to a common Standard Population allows comparisons of incidence/mortality rates to be made between different time periods and geographic areas while removing the effects of population change and ageing.</t>
    </r>
  </si>
  <si>
    <r>
      <rPr>
        <b/>
        <u/>
        <sz val="10"/>
        <color theme="1"/>
        <rFont val="Calibri"/>
        <family val="2"/>
        <scheme val="minor"/>
      </rPr>
      <t>Deprivation quintiles:</t>
    </r>
    <r>
      <rPr>
        <b/>
        <sz val="10"/>
        <color theme="1"/>
        <rFont val="Calibri"/>
        <family val="2"/>
        <scheme val="minor"/>
      </rPr>
      <t xml:space="preserve"> </t>
    </r>
    <r>
      <rPr>
        <sz val="10"/>
        <color theme="1"/>
        <rFont val="Calibri"/>
        <family val="2"/>
        <scheme val="minor"/>
      </rPr>
      <t>Super output areas (SOA) are assigned to each patient based on their postcode of usual residence at diagnosis. Using the SOA each patient is assigned a socio-economic deprivation quintile based on the 2017 Multiple Deprivation Measure. The 2017 Multiple Deprivation Measure is available from the NI Statistics and Research Agency (available at www.nisra.gov.uk).</t>
    </r>
  </si>
  <si>
    <r>
      <rPr>
        <b/>
        <u/>
        <sz val="10"/>
        <color theme="1"/>
        <rFont val="Calibri"/>
        <family val="2"/>
        <scheme val="minor"/>
      </rPr>
      <t>Geographic areas</t>
    </r>
    <r>
      <rPr>
        <sz val="10"/>
        <color theme="1"/>
        <rFont val="Calibri"/>
        <family val="2"/>
        <scheme val="minor"/>
      </rPr>
      <t xml:space="preserve"> are assigned based on a patient's postcode of usual residence at diagnosis using the Jan 2021 Central Postcode Directory (CPD) produced by the NI Statistics and Research Agency (available at www.nisra.gov.uk).</t>
    </r>
  </si>
  <si>
    <r>
      <rPr>
        <b/>
        <u/>
        <sz val="10"/>
        <color theme="1"/>
        <rFont val="Calibri"/>
        <family val="2"/>
        <scheme val="minor"/>
      </rPr>
      <t>Population data</t>
    </r>
    <r>
      <rPr>
        <sz val="10"/>
        <color theme="1"/>
        <rFont val="Calibri"/>
        <family val="2"/>
        <scheme val="minor"/>
      </rPr>
      <t xml:space="preserve"> for Northern Ireland, and smaller geographic areas, are extracted from the NI mid-year population estimates available from the NI Statistics and Research Agency (available at www.nisra.gov.uk).</t>
    </r>
  </si>
  <si>
    <r>
      <rPr>
        <b/>
        <u/>
        <sz val="10"/>
        <color theme="1"/>
        <rFont val="Calibri"/>
        <family val="2"/>
        <scheme val="minor"/>
      </rPr>
      <t>Cancer classification:</t>
    </r>
    <r>
      <rPr>
        <sz val="10"/>
        <color theme="1"/>
        <rFont val="Calibri"/>
        <family val="2"/>
        <scheme val="minor"/>
      </rPr>
      <t xml:space="preserve"> Classification of tumour sites is carried out using ICD10 codes. For a listing and explanation of ICD10 codes see: World Health Organisation at http://apps.who.int/classifications/icd10/browse/2010/en#/II</t>
    </r>
  </si>
  <si>
    <t>Year of diagnosis</t>
  </si>
  <si>
    <t>Further information</t>
  </si>
  <si>
    <r>
      <t xml:space="preserve">Further data is available at: </t>
    </r>
    <r>
      <rPr>
        <b/>
        <sz val="11"/>
        <color theme="1"/>
        <rFont val="Calibri"/>
        <family val="2"/>
        <scheme val="minor"/>
      </rPr>
      <t>www.qub.ac.uk/research-centres/nicr</t>
    </r>
  </si>
  <si>
    <t>The Northern Ireland Cancer Registry (NICR) is funded by the Public Health Agency and is based in Queen's University, Belfast. NICR uses data provided by patients and collected by the health service as part of their care and support.</t>
  </si>
  <si>
    <t>Note: Annual averages have been rounded to the nearest integer. Sums of numbers in table rows or columns may thus differ slightly from the given total.</t>
  </si>
  <si>
    <t>0 - 54</t>
  </si>
  <si>
    <t>54 - 64</t>
  </si>
  <si>
    <t>Aged 0-74</t>
  </si>
  <si>
    <t>Aged 75+</t>
  </si>
  <si>
    <t>55 - 64</t>
  </si>
  <si>
    <t>Oral cancer</t>
  </si>
  <si>
    <t>(ICD10: C00-C14)</t>
  </si>
  <si>
    <t>▪ Stage at diagnosis is one of the most important factors in oral cancer survival with five-year survival decreasing as stage increases.</t>
  </si>
  <si>
    <r>
      <t xml:space="preserve">A </t>
    </r>
    <r>
      <rPr>
        <b/>
        <u/>
        <sz val="10"/>
        <color theme="1"/>
        <rFont val="Calibri"/>
        <family val="2"/>
        <scheme val="minor"/>
      </rPr>
      <t>crude incidence/mortality rate</t>
    </r>
    <r>
      <rPr>
        <sz val="10"/>
        <color theme="1"/>
        <rFont val="Calibri"/>
        <family val="2"/>
        <scheme val="minor"/>
      </rPr>
      <t xml:space="preserve"> is the number of cases/deaths per 100,000 person years in the population. Person years are the sum of the population over the number of years included.</t>
    </r>
  </si>
  <si>
    <t>Patients diagnosed 1993-2020</t>
  </si>
  <si>
    <t>During 2016-2020:</t>
  </si>
  <si>
    <t xml:space="preserve">The annual number of cases during 2016-2020 varied in each deprivation quintile due to variations in population size and age. </t>
  </si>
  <si>
    <t xml:space="preserve">The annual number of cases during 2016-2020 varied in each HSCT due to variations in population size and age. </t>
  </si>
  <si>
    <t>▪ Survival from oral cancer among patients diagnosed in 2011-2015 was strongly related to age with five-year survival decreasing as age increases.</t>
  </si>
  <si>
    <r>
      <t xml:space="preserve">Incidence by age at diagnosis </t>
    </r>
    <r>
      <rPr>
        <b/>
        <i/>
        <sz val="8"/>
        <color rgb="FF002060"/>
        <rFont val="Cambria"/>
        <family val="1"/>
      </rPr>
      <t>- Oral cancer, Cases in 2016-2020</t>
    </r>
  </si>
  <si>
    <r>
      <t xml:space="preserve">Incidence by year of diagnosis </t>
    </r>
    <r>
      <rPr>
        <b/>
        <i/>
        <sz val="8"/>
        <color rgb="FF002060"/>
        <rFont val="Cambria"/>
        <family val="1"/>
      </rPr>
      <t>- Oral cancer, Cases in 1996-2020</t>
    </r>
  </si>
  <si>
    <r>
      <t xml:space="preserve">Trends in age-standardised incidence rates </t>
    </r>
    <r>
      <rPr>
        <b/>
        <i/>
        <sz val="8"/>
        <color rgb="FF002060"/>
        <rFont val="Cambria"/>
        <family val="1"/>
      </rPr>
      <t>- Oral cancer, Cases in 1996-2020</t>
    </r>
  </si>
  <si>
    <r>
      <t xml:space="preserve">Incidence by deprivation quintile </t>
    </r>
    <r>
      <rPr>
        <b/>
        <i/>
        <sz val="8"/>
        <color rgb="FF002060"/>
        <rFont val="Cambria"/>
        <family val="1"/>
      </rPr>
      <t>- Oral cancer, Cases in 2016-2020</t>
    </r>
  </si>
  <si>
    <r>
      <t xml:space="preserve">Incidence by Health and Social Care Trust (HSCT) </t>
    </r>
    <r>
      <rPr>
        <b/>
        <i/>
        <sz val="8"/>
        <color rgb="FF002060"/>
        <rFont val="Cambria"/>
        <family val="1"/>
      </rPr>
      <t>- Oral cancer, Cases in 2016-2020</t>
    </r>
  </si>
  <si>
    <r>
      <t xml:space="preserve">Incidence by method of most recent admission to hospital </t>
    </r>
    <r>
      <rPr>
        <b/>
        <i/>
        <sz val="8"/>
        <color rgb="FF002060"/>
        <rFont val="Cambria"/>
        <family val="1"/>
      </rPr>
      <t>- Oral cancer, Cases in 2016-2020</t>
    </r>
  </si>
  <si>
    <r>
      <t xml:space="preserve">Incidence by stage at diagnosis </t>
    </r>
    <r>
      <rPr>
        <b/>
        <i/>
        <sz val="8"/>
        <color rgb="FF002060"/>
        <rFont val="Cambria"/>
        <family val="1"/>
      </rPr>
      <t>- Oral cancer, Cases in 2016-2020</t>
    </r>
  </si>
  <si>
    <r>
      <t xml:space="preserve">Survival by age at diagnosis </t>
    </r>
    <r>
      <rPr>
        <b/>
        <i/>
        <sz val="8"/>
        <color rgb="FF002060"/>
        <rFont val="Cambria"/>
        <family val="1"/>
      </rPr>
      <t>- Oral cancer, Patients diagnosed in 2011-2015</t>
    </r>
  </si>
  <si>
    <r>
      <t xml:space="preserve">Survival by method of most recent admission to hospital </t>
    </r>
    <r>
      <rPr>
        <b/>
        <i/>
        <sz val="8"/>
        <color rgb="FF002060"/>
        <rFont val="Cambria"/>
        <family val="1"/>
      </rPr>
      <t>- Oral cancer, Patients diagnosed in 2011-2015</t>
    </r>
  </si>
  <si>
    <r>
      <t xml:space="preserve">Survival by stage at diagnosis </t>
    </r>
    <r>
      <rPr>
        <b/>
        <i/>
        <sz val="8"/>
        <color rgb="FF002060"/>
        <rFont val="Cambria"/>
        <family val="1"/>
      </rPr>
      <t>- Oral cancer, Patients diagnosed in 2011-2015</t>
    </r>
  </si>
  <si>
    <r>
      <t xml:space="preserve">Trends in 10-year prevalence </t>
    </r>
    <r>
      <rPr>
        <b/>
        <i/>
        <sz val="8"/>
        <color rgb="FF002060"/>
        <rFont val="Cambria"/>
        <family val="1"/>
      </rPr>
      <t>- Oral cancer, Patients alive at end of each year from 2011-2020</t>
    </r>
  </si>
  <si>
    <r>
      <t xml:space="preserve">Deaths by age at death </t>
    </r>
    <r>
      <rPr>
        <b/>
        <i/>
        <sz val="8"/>
        <color rgb="FF002060"/>
        <rFont val="Cambria"/>
        <family val="1"/>
      </rPr>
      <t>- Oral cancer, Deaths in 2016-2020</t>
    </r>
  </si>
  <si>
    <r>
      <t xml:space="preserve">Deaths by year of death </t>
    </r>
    <r>
      <rPr>
        <b/>
        <i/>
        <sz val="8"/>
        <color rgb="FF002060"/>
        <rFont val="Cambria"/>
        <family val="1"/>
      </rPr>
      <t>- Oral cancer, Deaths in 2011-2020</t>
    </r>
  </si>
  <si>
    <r>
      <t xml:space="preserve">Trends in age-standardised mortality rates </t>
    </r>
    <r>
      <rPr>
        <b/>
        <i/>
        <sz val="8"/>
        <color rgb="FF002060"/>
        <rFont val="Cambria"/>
        <family val="1"/>
      </rPr>
      <t>- Oral cancer, Deaths in 1996-2020</t>
    </r>
  </si>
  <si>
    <r>
      <rPr>
        <b/>
        <u/>
        <sz val="10"/>
        <color theme="1"/>
        <rFont val="Calibri"/>
        <family val="2"/>
        <scheme val="minor"/>
      </rPr>
      <t>Prevalence</t>
    </r>
    <r>
      <rPr>
        <sz val="10"/>
        <color theme="1"/>
        <rFont val="Calibri"/>
        <family val="2"/>
        <scheme val="minor"/>
      </rPr>
      <t xml:space="preserve"> is the number of cancer patients who are alive in the population on a specific date (31st December 2020 in this report). Since data from the NI Cancer Registry are only available since 1993, prevalence only refers to a fixed term (10 and 25 years in this report). There may be members of the population living with a diagnosis of cancer for more than 25 years.</t>
    </r>
  </si>
  <si>
    <r>
      <t xml:space="preserve">Trends in survival </t>
    </r>
    <r>
      <rPr>
        <b/>
        <i/>
        <sz val="8"/>
        <color rgb="FF002060"/>
        <rFont val="Cambria"/>
        <family val="1"/>
      </rPr>
      <t>- Oral cancer, Patients diagnosed in 1996-2020</t>
    </r>
  </si>
  <si>
    <t>Period of diagnosis</t>
  </si>
  <si>
    <t>2011-2015</t>
  </si>
  <si>
    <t>2016-2020</t>
  </si>
  <si>
    <t>Number of cases</t>
  </si>
  <si>
    <t>Average number of cases per year</t>
  </si>
  <si>
    <t>Percentage of cancer (ex NMSC) cases</t>
  </si>
  <si>
    <t>Median age at diagnosis</t>
  </si>
  <si>
    <t>Crude incidence rate per 100,000 person years</t>
  </si>
  <si>
    <t>European age-standardised incidence rate per 100,000 person years</t>
  </si>
  <si>
    <t>Lower limit of European age-standardised incidence rate</t>
  </si>
  <si>
    <t>Upper limit of European age-standardised incidence rate</t>
  </si>
  <si>
    <t>Odds before the age of 75 (1 in ...)</t>
  </si>
  <si>
    <t>Odds before the age of 85 (1 in ...)</t>
  </si>
  <si>
    <t>Number of cases and incidence rates</t>
  </si>
  <si>
    <t>Oral cancer: Cases in 2011-2020</t>
  </si>
  <si>
    <t>Age at diagnosis - Larger groups</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</si>
  <si>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</si>
  <si>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</si>
  <si>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</si>
  <si>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</si>
  <si>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</si>
  <si>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</si>
  <si>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</si>
  <si>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</si>
  <si>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</si>
  <si>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</si>
  <si>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</si>
  <si>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</si>
  <si>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</si>
  <si>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</si>
  <si>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</si>
  <si>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</si>
  <si>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</si>
  <si>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</si>
  <si>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</si>
  <si>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Age-specific incidence rate per 100,000 person years</t>
  </si>
  <si>
    <t>Number of cases and incidence rates by age</t>
  </si>
  <si>
    <t>Oral cancer: Cases in 2016-2020</t>
  </si>
  <si>
    <t/>
  </si>
  <si>
    <t>MALE</t>
  </si>
  <si>
    <t>FEMALE</t>
  </si>
  <si>
    <t>ALL PERSONS</t>
  </si>
  <si>
    <t>Trend line for European age-standardised incidence rate</t>
  </si>
  <si>
    <t>Number of cases and incidence rates by year of diagnosis</t>
  </si>
  <si>
    <t>Oral cancer: Cases in 1996-2020</t>
  </si>
  <si>
    <t>Health and Social Care Trust of residence</t>
  </si>
  <si>
    <t>Belfast HSCT</t>
  </si>
  <si>
    <t>Northern HSCT</t>
  </si>
  <si>
    <t>South Eastern HSCT</t>
  </si>
  <si>
    <t>Southern HSCT</t>
  </si>
  <si>
    <t>Western HSCT</t>
  </si>
  <si>
    <t>Unknown</t>
  </si>
  <si>
    <t>Northern Ireland</t>
  </si>
  <si>
    <t>Confidence interval of European age-standardised incidence rate</t>
  </si>
  <si>
    <t>(25.5 - 33.8)</t>
  </si>
  <si>
    <t>(14.9 - 20.0)</t>
  </si>
  <si>
    <t>(13.7 - 19.2)</t>
  </si>
  <si>
    <t>(15.9 - 22.2)</t>
  </si>
  <si>
    <t>(14.7 - 21.4)</t>
  </si>
  <si>
    <t>(18.3 - 21.0)</t>
  </si>
  <si>
    <t>(8.6 - 12.9)</t>
  </si>
  <si>
    <t>(7.2 - 10.8)</t>
  </si>
  <si>
    <t>(9.5 - 13.8)</t>
  </si>
  <si>
    <t>(5.6 - 9.1)</t>
  </si>
  <si>
    <t>(6.6 - 10.9)</t>
  </si>
  <si>
    <t>(8.6 - 10.5)</t>
  </si>
  <si>
    <t>(17.4 - 21.7)</t>
  </si>
  <si>
    <t>(11.4 - 14.6)</t>
  </si>
  <si>
    <t>(12.2 - 15.8)</t>
  </si>
  <si>
    <t>(11.1 - 14.6)</t>
  </si>
  <si>
    <t>(11.2 - 15.1)</t>
  </si>
  <si>
    <t>(13.6 - 15.1)</t>
  </si>
  <si>
    <t>Standardised incidence ratio compared to NI</t>
  </si>
  <si>
    <t>Confidence interval of standardised incidence ratio</t>
  </si>
  <si>
    <t>(131.3 - 173.2)</t>
  </si>
  <si>
    <t>(76.1 - 102.1)</t>
  </si>
  <si>
    <t>(70.6 - 99.5)</t>
  </si>
  <si>
    <t>(79.8 - 111.3)</t>
  </si>
  <si>
    <t>(75.0 - 108.9)</t>
  </si>
  <si>
    <t>(91.1 - 139.3)</t>
  </si>
  <si>
    <t>(76.7 - 113.5)</t>
  </si>
  <si>
    <t>(99.8 - 146.8)</t>
  </si>
  <si>
    <t>(59.5 - 99.5)</t>
  </si>
  <si>
    <t>(70.8 - 118.8)</t>
  </si>
  <si>
    <t>(120.9 - 152.3)</t>
  </si>
  <si>
    <t>(80.3 - 101.5)</t>
  </si>
  <si>
    <t>(85.4 - 110.1)</t>
  </si>
  <si>
    <t>(77.4 - 102.2)</t>
  </si>
  <si>
    <t>(78.9 - 106.6)</t>
  </si>
  <si>
    <t>Statistical significance of standardised incidence ratio</t>
  </si>
  <si>
    <t>Higher than NI average</t>
  </si>
  <si>
    <t>.</t>
  </si>
  <si>
    <t>Lower than NI average</t>
  </si>
  <si>
    <t>Number of cases and incidence rates by Health and Social Care Trust of residence</t>
  </si>
  <si>
    <t>Socio-economic deprivation quintile of residence</t>
  </si>
  <si>
    <t>Most deprived (Quintile 1)</t>
  </si>
  <si>
    <t>Quintile 2</t>
  </si>
  <si>
    <t>Quintile 3</t>
  </si>
  <si>
    <t>Quintile 4</t>
  </si>
  <si>
    <t>Least deprived (Quintile 5)</t>
  </si>
  <si>
    <t>(26.9 - 35.5)</t>
  </si>
  <si>
    <t>(18.1 - 24.4)</t>
  </si>
  <si>
    <t>(13.1 - 18.6)</t>
  </si>
  <si>
    <t>(13.9 - 19.4)</t>
  </si>
  <si>
    <t>(13.3 - 18.8)</t>
  </si>
  <si>
    <t>(10.0 - 15.1)</t>
  </si>
  <si>
    <t>(7.7 - 12.0)</t>
  </si>
  <si>
    <t>(8.1 - 12.0)</t>
  </si>
  <si>
    <t>(6.6 - 10.5)</t>
  </si>
  <si>
    <t>(5.7 - 9.2)</t>
  </si>
  <si>
    <t>(19.0 - 23.7)</t>
  </si>
  <si>
    <t>(13.4 - 17.3)</t>
  </si>
  <si>
    <t>(11.0 - 14.6)</t>
  </si>
  <si>
    <t>(10.8 - 13.9)</t>
  </si>
  <si>
    <t>(9.9 - 13.0)</t>
  </si>
  <si>
    <t>(139.0 - 183.2)</t>
  </si>
  <si>
    <t>(92.6 - 125.8)</t>
  </si>
  <si>
    <t>(67.5 - 95.3)</t>
  </si>
  <si>
    <t>(69.3 - 97.3)</t>
  </si>
  <si>
    <t>(68.9 - 97.4)</t>
  </si>
  <si>
    <t>(106.0 - 160.1)</t>
  </si>
  <si>
    <t>(82.8 - 127.2)</t>
  </si>
  <si>
    <t>(83.9 - 127.7)</t>
  </si>
  <si>
    <t>(71.6 - 112.0)</t>
  </si>
  <si>
    <t>(60.6 - 98.2)</t>
  </si>
  <si>
    <t>(132.8 - 166.8)</t>
  </si>
  <si>
    <t>(93.9 - 120.3)</t>
  </si>
  <si>
    <t>(77.8 - 101.4)</t>
  </si>
  <si>
    <t>(74.5 - 97.4)</t>
  </si>
  <si>
    <t>(69.7 - 92.1)</t>
  </si>
  <si>
    <t>Number of cases and incidence rates by deprivation quintile of residence</t>
  </si>
  <si>
    <t>Stage I (Early)</t>
  </si>
  <si>
    <t>Stage II</t>
  </si>
  <si>
    <t>Stage III</t>
  </si>
  <si>
    <t>Stage IV (Late)</t>
  </si>
  <si>
    <t>Percentage of total</t>
  </si>
  <si>
    <t>Percentage of total excluding unknown</t>
  </si>
  <si>
    <t>(3.3 - 4.5)</t>
  </si>
  <si>
    <t>(1.8 - 2.6)</t>
  </si>
  <si>
    <t>(2.1 - 3.2)</t>
  </si>
  <si>
    <t>(9.0 - 11.0)</t>
  </si>
  <si>
    <t>(0.5 - 1.3)</t>
  </si>
  <si>
    <t>(1.6 - 2.4)</t>
  </si>
  <si>
    <t>(1.1 - 1.8)</t>
  </si>
  <si>
    <t>(1.1 - 1.9)</t>
  </si>
  <si>
    <t>(3.4 - 4.6)</t>
  </si>
  <si>
    <t>(0.4 - 0.8)</t>
  </si>
  <si>
    <t>(2.5 - 3.3)</t>
  </si>
  <si>
    <t>(1.6 - 2.0)</t>
  </si>
  <si>
    <t>(6.3 - 7.5)</t>
  </si>
  <si>
    <t>(0.5 - 0.9)</t>
  </si>
  <si>
    <t>Number of cases and incidence rates by stage at diagnosis</t>
  </si>
  <si>
    <t>Method of admission (up to 30 days prior to diagnosis)</t>
  </si>
  <si>
    <t>Emergency admission</t>
  </si>
  <si>
    <t>Elective admission</t>
  </si>
  <si>
    <t>No emergency/elective admission recorded</t>
  </si>
  <si>
    <t>Percentage of total excluding none recorded</t>
  </si>
  <si>
    <t>(0.7 - 1.5)</t>
  </si>
  <si>
    <t>(6.7 - 8.3)</t>
  </si>
  <si>
    <t>(10.0 - 12.0)</t>
  </si>
  <si>
    <t>(0.2 - 0.6)</t>
  </si>
  <si>
    <t>(2.4 - 3.6)</t>
  </si>
  <si>
    <t>(5.4 - 6.9)</t>
  </si>
  <si>
    <t>(4.8 - 5.5)</t>
  </si>
  <si>
    <t>(7.9 - 9.1)</t>
  </si>
  <si>
    <t>Number of cases and incidence rates by method of most recent admission to hospital prior to diagnosis</t>
  </si>
  <si>
    <t>Period of death</t>
  </si>
  <si>
    <t>Number of deaths</t>
  </si>
  <si>
    <t>Average number of deaths per year</t>
  </si>
  <si>
    <t>Percentage of cancer (ex NMSC) deaths</t>
  </si>
  <si>
    <t>Median age at death</t>
  </si>
  <si>
    <t>Crude mortality rate per 100,000 person years</t>
  </si>
  <si>
    <t>European age-standardised mortality rate per 100,000 person years</t>
  </si>
  <si>
    <t>Lower limit of European age-standardised mortality rate</t>
  </si>
  <si>
    <t>Upper limit of European age-standardised mortality rate</t>
  </si>
  <si>
    <t>Number of deaths and Mortality rates</t>
  </si>
  <si>
    <t>Oral cancer: Deaths in 2011-2020</t>
  </si>
  <si>
    <t>Age at death - Larger groups</t>
  </si>
  <si>
    <t>Age-specific mortality rate per 100,000 person years</t>
  </si>
  <si>
    <t>Number of deaths and mortality rates by age</t>
  </si>
  <si>
    <t>Oral cancer: Deaths in 2016-2020</t>
  </si>
  <si>
    <t>Year of death</t>
  </si>
  <si>
    <t>Trend line for European age-standardised mortality rate</t>
  </si>
  <si>
    <t>Number of deaths and mortality rates by year of death</t>
  </si>
  <si>
    <t>Oral cancer: Deaths in 1996-2020</t>
  </si>
  <si>
    <t>Confidence interval of European age-standardised mortality rate</t>
  </si>
  <si>
    <t>(12.5 - 18.7)</t>
  </si>
  <si>
    <t>(5.2 - 8.8)</t>
  </si>
  <si>
    <t>(6.1 - 10.1)</t>
  </si>
  <si>
    <t>(3.8 - 7.3)</t>
  </si>
  <si>
    <t>(7.8 - 9.7)</t>
  </si>
  <si>
    <t>(3.7 - 7.2)</t>
  </si>
  <si>
    <t>(2.6 - 4.9)</t>
  </si>
  <si>
    <t>(1.7 - 4.1)</t>
  </si>
  <si>
    <t>(1.7 - 4.0)</t>
  </si>
  <si>
    <t>(3.1 - 4.2)</t>
  </si>
  <si>
    <t>(8.4 - 11.9)</t>
  </si>
  <si>
    <t>(4.9 - 7.2)</t>
  </si>
  <si>
    <t>(3.8 - 5.8)</t>
  </si>
  <si>
    <t>(4.8 - 7.1)</t>
  </si>
  <si>
    <t>(3.0 - 5.0)</t>
  </si>
  <si>
    <t>(5.4 - 6.6)</t>
  </si>
  <si>
    <t>Standardised mortality ratio compared to NI</t>
  </si>
  <si>
    <t>Confidence interval of standardised mortality ratio</t>
  </si>
  <si>
    <t>(149.3 - 223.1)</t>
  </si>
  <si>
    <t>(77.5 - 127.1)</t>
  </si>
  <si>
    <t>(59.1 - 101.6)</t>
  </si>
  <si>
    <t>(74.3 - 120.9)</t>
  </si>
  <si>
    <t>(44.0 - 81.9)</t>
  </si>
  <si>
    <t>(108.7 - 205.6)</t>
  </si>
  <si>
    <t>(71.7 - 144.7)</t>
  </si>
  <si>
    <t>(52.3 - 115.4)</t>
  </si>
  <si>
    <t>(70.7 - 141.2)</t>
  </si>
  <si>
    <t>(50.0 - 110.4)</t>
  </si>
  <si>
    <t>(144.6 - 202.6)</t>
  </si>
  <si>
    <t>(82.3 - 122.8)</t>
  </si>
  <si>
    <t>(62.9 - 98.0)</t>
  </si>
  <si>
    <t>(79.9 - 118.6)</t>
  </si>
  <si>
    <t>(51.1 - 82.9)</t>
  </si>
  <si>
    <t>Statistical significance of standardised mortality ratio</t>
  </si>
  <si>
    <t>Number of deaths and mortality rates by area-based socio-economic deprivation</t>
  </si>
  <si>
    <t>Age at end of 2020</t>
  </si>
  <si>
    <t>0 to 74</t>
  </si>
  <si>
    <t>75 and over</t>
  </si>
  <si>
    <t>(sum) surv0to1</t>
  </si>
  <si>
    <t>(sum) surv1to5</t>
  </si>
  <si>
    <t>(sum) surv5to10</t>
  </si>
  <si>
    <t>(sum) surv10to25</t>
  </si>
  <si>
    <t>(sum) prev25</t>
  </si>
  <si>
    <t>Number of cancer survivors (prevalence) by age at end of 2020</t>
  </si>
  <si>
    <t>Oral cancer: Patients alive at end of 2020</t>
  </si>
  <si>
    <t>Year</t>
  </si>
  <si>
    <t>10-year prevalence</t>
  </si>
  <si>
    <t>Number of cancer survivors (prevalence) by year</t>
  </si>
  <si>
    <t>Oral cancer: Patients alive at the end of each year from 2011-2020</t>
  </si>
  <si>
    <t>Number of patients included</t>
  </si>
  <si>
    <t>Observed survival rate</t>
  </si>
  <si>
    <t>Confidence interval of observed survival rate</t>
  </si>
  <si>
    <t>(68.4% - 74.9%)</t>
  </si>
  <si>
    <t>(71.4% - 80.5%)</t>
  </si>
  <si>
    <t>(70.4% - 75.8%)</t>
  </si>
  <si>
    <t>Age-standardised net survival rate</t>
  </si>
  <si>
    <t>Confidence interval of age-standardised net survival rate</t>
  </si>
  <si>
    <t>(66.2% - 74.5%)</t>
  </si>
  <si>
    <t>(72.5% - 82.8%)</t>
  </si>
  <si>
    <t>(69.4% - 75.9%)</t>
  </si>
  <si>
    <t>(37.0% - 44.1%)</t>
  </si>
  <si>
    <t>(43.6% - 54.3%)</t>
  </si>
  <si>
    <t>(40.2% - 46.1%)</t>
  </si>
  <si>
    <t>(36.8% - 46.9%)</t>
  </si>
  <si>
    <t>(44.5% - 59.9%)</t>
  </si>
  <si>
    <t>(40.4% - 49.0%)</t>
  </si>
  <si>
    <t>Survival by time since diagnosis</t>
  </si>
  <si>
    <t>Oral cancer: Patients diagnosed in 2011-2015, followed up to end of 2020</t>
  </si>
  <si>
    <t>ONE-YEAR</t>
  </si>
  <si>
    <t>FIVE-YEARS</t>
  </si>
  <si>
    <t>1996-2000</t>
  </si>
  <si>
    <t>2001-2005</t>
  </si>
  <si>
    <t>2006-2010</t>
  </si>
  <si>
    <t>Age-standardised one-year net survival</t>
  </si>
  <si>
    <t>Lower limit for one-year age-standardised net survival</t>
  </si>
  <si>
    <t>Upper limit for one-year age-standardised net survival</t>
  </si>
  <si>
    <t>Age-standardised five-year net survival</t>
  </si>
  <si>
    <t>Lower limit for five-year age-standardised net survival</t>
  </si>
  <si>
    <t>Upper limit for five-year age-standardised net survival</t>
  </si>
  <si>
    <t>Survival trends by period of diagnosis</t>
  </si>
  <si>
    <t>Oral cancer: Patients diagnosed in 1996-2015, followed up to end of 2020</t>
  </si>
  <si>
    <t>15 to 54</t>
  </si>
  <si>
    <t>55 to 64</t>
  </si>
  <si>
    <t>65 to 74</t>
  </si>
  <si>
    <t>75 to 99</t>
  </si>
  <si>
    <t>Net survival rate</t>
  </si>
  <si>
    <t>Confidence interval of net survival rate</t>
  </si>
  <si>
    <t>(82.6% - 91.1%)</t>
  </si>
  <si>
    <t>(72.6% - 81.9%)</t>
  </si>
  <si>
    <t>(69.0% - 79.8%)</t>
  </si>
  <si>
    <t>(51.5% - 65.7%)</t>
  </si>
  <si>
    <t>(60.1% - 72.3%)</t>
  </si>
  <si>
    <t>(42.8% - 54.3%)</t>
  </si>
  <si>
    <t>(34.7% - 47.8%)</t>
  </si>
  <si>
    <t>(24.0% - 40.9%)</t>
  </si>
  <si>
    <t>Survival by age at diagnosis</t>
  </si>
  <si>
    <t>One year</t>
  </si>
  <si>
    <t>Five years</t>
  </si>
  <si>
    <t>(92.5% - 100.0%)</t>
  </si>
  <si>
    <t>(79.1% - 92.2%)</t>
  </si>
  <si>
    <t>(81.8% - 94.5%)</t>
  </si>
  <si>
    <t>(53.2% - 63.2%)</t>
  </si>
  <si>
    <t>(64.7% - 79.7%)</t>
  </si>
  <si>
    <t>(60.9% - 82.7%)</t>
  </si>
  <si>
    <t>(46.0% - 71.1%)</t>
  </si>
  <si>
    <t>(45.0% - 68.2%)</t>
  </si>
  <si>
    <t>(20.6% - 31.8%)</t>
  </si>
  <si>
    <t>(48.4% - 70.5%)</t>
  </si>
  <si>
    <t>Survival by stage at diagnosis</t>
  </si>
  <si>
    <t>(21.6% - 49.9%)</t>
  </si>
  <si>
    <t>(67.4% - 77.6%)</t>
  </si>
  <si>
    <t>(72.3% - 80.7%)</t>
  </si>
  <si>
    <t>(4.3% - 26.3%)</t>
  </si>
  <si>
    <t>(40.2% - 52.7%)</t>
  </si>
  <si>
    <t>(40.3% - 52.6%)</t>
  </si>
  <si>
    <t>Survival by method of most recent admission to hospital prior to diagnosis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</si>
</sst>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3" x14ac:knownFonts="1">
    <font>
      <sz val="11"/>
      <color theme="1"/>
      <name val="Calibri"/>
      <family val="2"/>
      <scheme val="minor"/>
    </font>
    <font>
      <sz val="11"/>
      <color theme="1"/>
      <name val="Calibri"/>
      <family val="2"/>
      <scheme val="minor"/>
    </font>
    <font>
      <sz val="12"/>
      <color theme="1"/>
      <name val="Calibri"/>
      <family val="2"/>
      <scheme val="minor"/>
    </font>
    <font>
      <b/>
      <sz val="11"/>
      <color rgb="FFFFFFFF"/>
      <name val="Calibri"/>
      <family val="2"/>
      <scheme val="minor"/>
    </font>
    <font>
      <i/>
      <sz val="8"/>
      <color theme="1"/>
      <name val="Calibri"/>
      <family val="2"/>
      <scheme val="minor"/>
    </font>
    <font>
      <b/>
      <sz val="9"/>
      <color rgb="FFFFFFFF"/>
      <name val="Calibri"/>
      <family val="2"/>
      <scheme val="minor"/>
    </font>
    <font>
      <b/>
      <sz val="11"/>
      <color theme="1"/>
      <name val="Calibri"/>
      <family val="2"/>
      <scheme val="minor"/>
    </font>
    <font>
      <b/>
      <u/>
      <sz val="11"/>
      <color theme="1"/>
      <name val="Calibri"/>
      <family val="2"/>
      <scheme val="minor"/>
    </font>
    <font>
      <sz val="10"/>
      <name val="Arial"/>
      <family val="2"/>
    </font>
    <font>
      <sz val="12"/>
      <name val="Calibri"/>
      <family val="2"/>
      <scheme val="minor"/>
    </font>
    <font>
      <b/>
      <sz val="12"/>
      <color rgb="FF002060"/>
      <name val="Cambria"/>
      <family val="1"/>
    </font>
    <font>
      <sz val="12"/>
      <color theme="1"/>
      <name val="Calibri"/>
      <family val="2"/>
    </font>
    <font>
      <b/>
      <sz val="12"/>
      <color rgb="FFFFFFFF"/>
      <name val="Calibri"/>
      <family val="2"/>
      <scheme val="minor"/>
    </font>
    <font>
      <sz val="12"/>
      <color rgb="FF000000"/>
      <name val="Calibri"/>
      <family val="2"/>
      <scheme val="minor"/>
    </font>
    <font>
      <i/>
      <sz val="12"/>
      <color theme="1"/>
      <name val="Calibri"/>
      <family val="2"/>
      <scheme val="minor"/>
    </font>
    <font>
      <b/>
      <sz val="14"/>
      <color theme="0"/>
      <name val="Cambria"/>
      <family val="1"/>
    </font>
    <font>
      <b/>
      <sz val="14"/>
      <color theme="1"/>
      <name val="Cambria"/>
      <family val="1"/>
    </font>
    <font>
      <b/>
      <sz val="10"/>
      <color rgb="FFFFFFFF"/>
      <name val="Calibri"/>
      <family val="2"/>
      <scheme val="minor"/>
    </font>
    <font>
      <sz val="11"/>
      <color rgb="FF000000"/>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
      <b/>
      <i/>
      <sz val="8"/>
      <color rgb="FF002060"/>
      <name val="Cambria"/>
      <family val="1"/>
    </font>
    <font>
      <sz val="8"/>
      <name val="Calibri"/>
      <family val="2"/>
      <scheme val="minor"/>
    </font>
    <font>
      <sz val="12"/>
      <color theme="1"/>
      <name val="Cambria"/>
      <family val="1"/>
    </font>
    <font>
      <b/>
      <sz val="10"/>
      <color theme="3" tint="-0.49995422223579"/>
      <name val="Cambria"/>
      <family val="1"/>
    </font>
    <font>
      <b/>
      <sz val="30"/>
      <color theme="8" tint="-0.49995422223579"/>
      <name val="Cambria"/>
      <family val="1"/>
    </font>
    <font>
      <b/>
      <sz val="14"/>
      <color theme="8" tint="-0.49995422223579"/>
      <name val="Cambria"/>
      <family val="1"/>
    </font>
    <font>
      <sz val="12"/>
      <color theme="8" tint="-0.49995422223579"/>
      <name val="Cambria"/>
      <family val="1"/>
    </font>
    <font>
      <b/>
      <sz val="10"/>
      <color theme="8" tint="-0.49995422223579"/>
      <name val="Cambria"/>
      <family val="1"/>
    </font>
    <font>
      <b/>
      <sz val="10"/>
      <name val="Cambria"/>
      <family val="1"/>
    </font>
    <font>
      <b/>
      <sz val="12"/>
      <color theme="3" tint="-0.49995422223579"/>
      <name val="Cambria"/>
      <family val="1"/>
    </font>
    <font>
      <b/>
      <sz val="14"/>
      <color theme="3" tint="-0.49995422223579"/>
      <name val="Cambria"/>
      <family val="1"/>
    </font>
  </fonts>
  <fills count="10">
    <fill>
      <patternFill patternType="none"/>
    </fill>
    <fill>
      <patternFill patternType="gray125"/>
    </fill>
    <fill>
      <patternFill patternType="solid">
        <fgColor rgb="FF984806"/>
        <bgColor indexed="64"/>
      </patternFill>
    </fill>
    <fill>
      <patternFill patternType="solid">
        <fgColor rgb="FFFDE9D9"/>
        <bgColor indexed="64"/>
      </patternFill>
    </fill>
    <fill>
      <patternFill patternType="solid">
        <fgColor rgb="FFFBD4B4"/>
        <bgColor indexed="64"/>
      </patternFill>
    </fill>
    <fill>
      <patternFill patternType="solid">
        <fgColor theme="4" tint="0.79995117038484"/>
        <bgColor indexed="64"/>
      </patternFill>
    </fill>
    <fill>
      <patternFill patternType="solid">
        <fgColor theme="0" tint="-0.048890652180548"/>
        <bgColor indexed="64"/>
      </patternFill>
    </fill>
    <fill>
      <patternFill patternType="solid">
        <fgColor theme="5" tint="-0.49995422223579"/>
        <bgColor indexed="64"/>
      </patternFill>
    </fill>
    <fill>
      <patternFill patternType="solid">
        <fgColor theme="8" tint="-0.49995422223579"/>
        <bgColor indexed="64"/>
      </patternFill>
    </fill>
    <fill>
      <patternFill patternType="solid">
        <fgColor theme="8" tint="-0.49995422223579"/>
        <bgColor indexed="64"/>
      </patternFill>
    </fill>
  </fills>
  <borders count="17">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style="thin">
        <color theme="0"/>
      </left>
      <right/>
      <top/>
      <bottom/>
      <diagonal/>
    </border>
    <border>
      <left/>
      <right/>
      <top/>
      <bottom style="thin">
        <color theme="0"/>
      </bottom>
      <diagonal/>
    </border>
    <border>
      <left/>
      <right/>
      <top style="thin">
        <color theme="0"/>
      </top>
      <bottom/>
      <diagonal/>
    </border>
    <border>
      <left style="thin">
        <color theme="0"/>
      </left>
      <right style="thin">
        <color theme="0"/>
      </right>
      <top/>
      <bottom/>
      <diagonal/>
    </border>
    <border>
      <left/>
      <right/>
      <top/>
      <bottom style="thin">
        <color indexed="64"/>
      </bottom>
      <diagonal/>
    </border>
    <border>
      <left style="thin">
        <color theme="0"/>
      </left>
      <right style="thin">
        <color theme="0"/>
      </right>
      <top style="thin">
        <color theme="0"/>
      </top>
      <bottom/>
      <diagonal/>
    </border>
  </borders>
  <cellStyleXfs count="4">
    <xf numFmtId="0" fontId="0" fillId="0" borderId="0"/>
    <xf numFmtId="9" fontId="1" fillId="0" borderId="0" applyFont="false" applyFill="false" applyBorder="false" applyAlignment="false" applyProtection="false"/>
    <xf numFmtId="0" fontId="8" fillId="0" borderId="0"/>
    <xf numFmtId="0" fontId="1" fillId="0" borderId="0"/>
  </cellStyleXfs>
  <cellXfs count="148">
    <xf numFmtId="0" fontId="0" fillId="0" borderId="0" xfId="0"/>
    <xf numFmtId="0" fontId="2" fillId="0" borderId="0" xfId="0" applyFont="true"/>
    <xf numFmtId="0" fontId="0" fillId="0" borderId="0" xfId="0" applyAlignment="true"/>
    <xf numFmtId="0" fontId="5" fillId="2" borderId="1" xfId="0" applyFont="true" applyFill="true" applyBorder="true" applyAlignment="true">
      <alignment horizontal="center" vertical="center" wrapText="true"/>
    </xf>
    <xf numFmtId="164" fontId="0" fillId="0" borderId="0" xfId="1" applyNumberFormat="true" applyFont="true"/>
    <xf numFmtId="0" fontId="2" fillId="0" borderId="0" xfId="0" applyFont="true" applyFill="true"/>
    <xf numFmtId="0" fontId="6" fillId="0" borderId="0" xfId="0" applyFont="true"/>
    <xf numFmtId="165" fontId="0" fillId="0" borderId="0" xfId="0" applyNumberFormat="true"/>
    <xf numFmtId="0" fontId="7" fillId="0" borderId="0" xfId="0" applyFont="true"/>
    <xf numFmtId="0" fontId="0" fillId="0" borderId="0" xfId="0" applyAlignment="true">
      <alignment horizontal="left"/>
    </xf>
    <xf numFmtId="1" fontId="0" fillId="0" borderId="0" xfId="0" applyNumberFormat="true"/>
    <xf numFmtId="4" fontId="0" fillId="0" borderId="0" xfId="0" applyNumberFormat="true"/>
    <xf numFmtId="0" fontId="0" fillId="0" borderId="0" xfId="0" applyAlignment="true">
      <alignment horizontal="left"/>
    </xf>
    <xf numFmtId="0" fontId="7" fillId="0" borderId="0" xfId="0" applyFont="true" applyAlignment="true"/>
    <xf numFmtId="0" fontId="0" fillId="6" borderId="0" xfId="0" applyFill="true" applyAlignment="true"/>
    <xf numFmtId="0" fontId="6" fillId="0" borderId="0" xfId="0" applyFont="true" applyAlignment="true"/>
    <xf numFmtId="165" fontId="0" fillId="0" borderId="0" xfId="0" applyNumberFormat="true" applyAlignment="true"/>
    <xf numFmtId="165" fontId="0" fillId="0" borderId="0" xfId="1" applyNumberFormat="true" applyFont="true" applyAlignment="true"/>
    <xf numFmtId="0" fontId="7" fillId="0" borderId="0" xfId="0" applyFont="true" applyAlignment="true">
      <alignment horizontal="left"/>
    </xf>
    <xf numFmtId="0" fontId="6" fillId="0" borderId="0" xfId="0" applyFont="true" applyAlignment="true">
      <alignment horizontal="left"/>
    </xf>
    <xf numFmtId="0" fontId="0" fillId="0" borderId="0" xfId="0" applyAlignment="true">
      <alignment horizontal="center"/>
    </xf>
    <xf numFmtId="0" fontId="0" fillId="0" borderId="0" xfId="0" applyAlignment="true">
      <alignment horizontal="left"/>
    </xf>
    <xf numFmtId="0" fontId="0" fillId="0" borderId="0" xfId="0" applyFont="true" applyAlignment="true"/>
    <xf numFmtId="0" fontId="3" fillId="2" borderId="1" xfId="0" applyFont="true" applyFill="true" applyBorder="true" applyAlignment="true">
      <alignment horizontal="center" vertical="center" wrapText="true"/>
    </xf>
    <xf numFmtId="0" fontId="3" fillId="2" borderId="1" xfId="0" applyFont="true" applyFill="true" applyBorder="true" applyAlignment="true">
      <alignment vertical="center" wrapText="true"/>
    </xf>
    <xf numFmtId="0" fontId="9" fillId="0" borderId="0" xfId="2" applyFont="true"/>
    <xf numFmtId="0" fontId="2" fillId="0" borderId="0" xfId="0" applyFont="true" applyAlignment="true">
      <alignment vertical="top"/>
    </xf>
    <xf numFmtId="3" fontId="2" fillId="0" borderId="0" xfId="0" applyNumberFormat="true" applyFont="true"/>
    <xf numFmtId="3" fontId="2" fillId="3" borderId="1" xfId="0" applyNumberFormat="true" applyFont="true" applyFill="true" applyBorder="true" applyAlignment="true">
      <alignment horizontal="center" vertical="center" wrapText="true"/>
    </xf>
    <xf numFmtId="3" fontId="2" fillId="4" borderId="1" xfId="0" applyNumberFormat="true" applyFont="true" applyFill="true" applyBorder="true" applyAlignment="true">
      <alignment horizontal="center" vertical="center" wrapText="true"/>
    </xf>
    <xf numFmtId="0" fontId="2" fillId="0" borderId="0" xfId="0" applyFont="true" applyBorder="true"/>
    <xf numFmtId="0" fontId="14" fillId="0" borderId="0" xfId="0" applyFont="true" applyAlignment="true">
      <alignment horizontal="left" wrapText="true"/>
    </xf>
    <xf numFmtId="0" fontId="2" fillId="0" borderId="0" xfId="0" applyFont="true" applyAlignment="true">
      <alignment vertical="top" wrapText="true"/>
    </xf>
    <xf numFmtId="0" fontId="2" fillId="0" borderId="0" xfId="0" applyFont="true" applyAlignment="true">
      <alignment horizontal="left" vertical="top" wrapText="true"/>
    </xf>
    <xf numFmtId="0" fontId="2" fillId="0" borderId="0" xfId="0" applyFont="true" applyFill="true" applyBorder="true"/>
    <xf numFmtId="0" fontId="2" fillId="0" borderId="0" xfId="0" applyFont="true" applyAlignment="true">
      <alignment wrapText="true"/>
    </xf>
    <xf numFmtId="0" fontId="2" fillId="0" borderId="0" xfId="0" applyFont="true" applyAlignment="true">
      <alignment horizontal="left" wrapText="true"/>
    </xf>
    <xf numFmtId="0" fontId="14" fillId="0" borderId="0" xfId="0" applyFont="true" applyAlignment="true">
      <alignment horizontal="left" vertical="top" wrapText="true"/>
    </xf>
    <xf numFmtId="164" fontId="2" fillId="0" borderId="0" xfId="1" applyNumberFormat="true" applyFont="true"/>
    <xf numFmtId="0" fontId="12" fillId="7" borderId="1" xfId="0" applyFont="true" applyFill="true" applyBorder="true" applyAlignment="true">
      <alignment horizontal="center" vertical="center" wrapText="true"/>
    </xf>
    <xf numFmtId="0" fontId="12" fillId="7" borderId="1" xfId="0" applyFont="true" applyFill="true" applyBorder="true" applyAlignment="true">
      <alignment vertical="center" wrapText="true"/>
    </xf>
    <xf numFmtId="0" fontId="16" fillId="0" borderId="0" xfId="0" applyFont="true"/>
    <xf numFmtId="0" fontId="3" fillId="2" borderId="1" xfId="0" applyFont="true" applyFill="true" applyBorder="true" applyAlignment="true">
      <alignment horizontal="left" vertical="center" wrapText="true"/>
    </xf>
    <xf numFmtId="0" fontId="17" fillId="2" borderId="1" xfId="0" applyFont="true" applyFill="true" applyBorder="true" applyAlignment="true">
      <alignment horizontal="center" vertical="center" wrapText="true"/>
    </xf>
    <xf numFmtId="3" fontId="18" fillId="3" borderId="1" xfId="0" applyNumberFormat="true" applyFont="true" applyFill="true" applyBorder="true" applyAlignment="true">
      <alignment horizontal="center" vertical="center" wrapText="true"/>
    </xf>
    <xf numFmtId="3" fontId="18" fillId="4" borderId="1" xfId="0" applyNumberFormat="true" applyFont="true" applyFill="true" applyBorder="true" applyAlignment="true">
      <alignment horizontal="center" vertical="center" wrapText="true"/>
    </xf>
    <xf numFmtId="3" fontId="0" fillId="3" borderId="1" xfId="0" applyNumberFormat="true" applyFont="true" applyFill="true" applyBorder="true" applyAlignment="true">
      <alignment horizontal="center" vertical="center" wrapText="true"/>
    </xf>
    <xf numFmtId="3" fontId="0" fillId="4" borderId="1" xfId="0" applyNumberFormat="true" applyFont="true" applyFill="true" applyBorder="true" applyAlignment="true">
      <alignment horizontal="center" vertical="center" wrapText="true"/>
    </xf>
    <xf numFmtId="0" fontId="3" fillId="2" borderId="2" xfId="0" applyFont="true" applyFill="true" applyBorder="true" applyAlignment="true">
      <alignment horizontal="center" vertical="center" wrapText="true"/>
    </xf>
    <xf numFmtId="0" fontId="3" fillId="2" borderId="2" xfId="0" applyFont="true" applyFill="true" applyBorder="true" applyAlignment="true">
      <alignment horizontal="left" vertical="center" wrapText="true"/>
    </xf>
    <xf numFmtId="0" fontId="3" fillId="2" borderId="4" xfId="0" applyFont="true" applyFill="true" applyBorder="true" applyAlignment="true">
      <alignment horizontal="left" vertical="center" wrapText="true"/>
    </xf>
    <xf numFmtId="0" fontId="1" fillId="0" borderId="0" xfId="3"/>
    <xf numFmtId="0" fontId="2" fillId="0" borderId="0" xfId="0" applyFont="true" applyAlignment="true">
      <alignment horizontal="left" vertical="top" wrapText="true"/>
    </xf>
    <xf numFmtId="0" fontId="0" fillId="6" borderId="0" xfId="0" applyFill="true" applyAlignment="true">
      <alignment horizontal="left"/>
    </xf>
    <xf numFmtId="0" fontId="3" fillId="0" borderId="0" xfId="0" applyFont="true" applyFill="true" applyBorder="true" applyAlignment="true">
      <alignment horizontal="center" vertical="center" wrapText="true"/>
    </xf>
    <xf numFmtId="3" fontId="0" fillId="0" borderId="0" xfId="0" applyNumberFormat="true" applyFont="true" applyFill="true" applyBorder="true" applyAlignment="true">
      <alignment horizontal="center" vertical="center" wrapText="true"/>
    </xf>
    <xf numFmtId="0" fontId="9" fillId="0" borderId="0" xfId="2" applyFont="true" applyAlignment="true">
      <alignment vertical="center"/>
    </xf>
    <xf numFmtId="0" fontId="2" fillId="0" borderId="0" xfId="0" applyFont="true" applyAlignment="true">
      <alignment vertical="center"/>
    </xf>
    <xf numFmtId="0" fontId="24" fillId="0" borderId="0" xfId="0" applyFont="true"/>
    <xf numFmtId="0" fontId="25" fillId="0" borderId="0" xfId="0" applyFont="true" applyAlignment="true">
      <alignment horizontal="center" vertical="center" readingOrder="1"/>
    </xf>
    <xf numFmtId="0" fontId="9" fillId="9" borderId="0" xfId="2" applyFont="true" applyFill="true" applyAlignment="true">
      <alignment horizontal="center"/>
    </xf>
    <xf numFmtId="0" fontId="9" fillId="0" borderId="0" xfId="2" applyFont="true" applyAlignment="true">
      <alignment horizontal="center"/>
    </xf>
    <xf numFmtId="0" fontId="28" fillId="0" borderId="0" xfId="2" applyFont="true" applyAlignment="true">
      <alignment vertical="center"/>
    </xf>
    <xf numFmtId="0" fontId="28" fillId="0" borderId="0" xfId="0" applyFont="true" applyAlignment="true">
      <alignment vertical="center"/>
    </xf>
    <xf numFmtId="0" fontId="2" fillId="0" borderId="0" xfId="3" applyFont="true" applyAlignment="true">
      <alignment horizontal="left" vertical="center" wrapText="true"/>
    </xf>
    <xf numFmtId="0" fontId="32" fillId="0" borderId="0" xfId="0" applyFont="true" applyAlignment="true">
      <alignment vertical="center"/>
    </xf>
    <xf numFmtId="0" fontId="19" fillId="0" borderId="0" xfId="3" applyFont="true" applyAlignment="true">
      <alignment vertical="center" wrapText="true"/>
    </xf>
    <xf numFmtId="0" fontId="16" fillId="0" borderId="0" xfId="0" applyFont="true" applyAlignment="true">
      <alignment vertical="top"/>
    </xf>
    <xf numFmtId="0" fontId="1" fillId="0" borderId="0" xfId="3" applyAlignment="true">
      <alignment horizontal="left" vertical="top" wrapText="true"/>
    </xf>
    <xf numFmtId="0" fontId="19" fillId="0" borderId="0" xfId="3" applyFont="true" applyAlignment="true">
      <alignment vertical="top" wrapText="true"/>
    </xf>
    <xf numFmtId="0" fontId="3" fillId="2" borderId="1" xfId="0" applyFont="true" applyFill="true" applyBorder="true" applyAlignment="true">
      <alignment horizontal="left" vertical="center" wrapText="true"/>
    </xf>
    <xf numFmtId="0" fontId="17" fillId="2" borderId="1" xfId="0" applyFont="true" applyFill="true" applyBorder="true" applyAlignment="true">
      <alignment vertical="center" wrapText="true"/>
    </xf>
    <xf numFmtId="164" fontId="18" fillId="3" borderId="1" xfId="1" applyNumberFormat="true" applyFont="true" applyFill="true" applyBorder="true" applyAlignment="true">
      <alignment horizontal="center" vertical="center" wrapText="true"/>
    </xf>
    <xf numFmtId="164" fontId="18" fillId="3" borderId="1" xfId="0" applyNumberFormat="true" applyFont="true" applyFill="true" applyBorder="true" applyAlignment="true">
      <alignment horizontal="center" vertical="center" wrapText="true"/>
    </xf>
    <xf numFmtId="164" fontId="18" fillId="4" borderId="1" xfId="1" applyNumberFormat="true" applyFont="true" applyFill="true" applyBorder="true" applyAlignment="true">
      <alignment horizontal="center" vertical="center" wrapText="true"/>
    </xf>
    <xf numFmtId="0" fontId="20" fillId="0" borderId="0" xfId="3" applyFont="true" applyAlignment="true">
      <alignment horizontal="left" vertical="top" wrapText="true"/>
    </xf>
    <xf numFmtId="0" fontId="2" fillId="0" borderId="0" xfId="0" applyFont="true" applyAlignment="true">
      <alignment horizontal="left" vertical="top"/>
    </xf>
    <xf numFmtId="0" fontId="19" fillId="0" borderId="0" xfId="3" applyFont="true" applyAlignment="true">
      <alignment horizontal="left" vertical="top" wrapText="true"/>
    </xf>
    <xf numFmtId="0" fontId="15" fillId="8" borderId="0" xfId="0" applyFont="true" applyFill="true" applyAlignment="true">
      <alignment horizontal="left" vertical="center"/>
    </xf>
    <xf numFmtId="0" fontId="14" fillId="0" borderId="0" xfId="0" applyFont="true" applyAlignment="true">
      <alignment horizontal="left" wrapText="true"/>
    </xf>
    <xf numFmtId="0" fontId="10" fillId="5" borderId="0" xfId="0" applyFont="true" applyFill="true" applyAlignment="true">
      <alignment horizontal="left"/>
    </xf>
    <xf numFmtId="0" fontId="2" fillId="0" borderId="0" xfId="0" applyFont="true" applyAlignment="true">
      <alignment horizontal="left" vertical="top" wrapText="true"/>
    </xf>
    <xf numFmtId="0" fontId="12" fillId="7" borderId="2" xfId="0" applyFont="true" applyFill="true" applyBorder="true" applyAlignment="true">
      <alignment wrapText="true"/>
    </xf>
    <xf numFmtId="0" fontId="12" fillId="7" borderId="4" xfId="0" applyFont="true" applyFill="true" applyBorder="true" applyAlignment="true">
      <alignment wrapText="true"/>
    </xf>
    <xf numFmtId="3" fontId="13" fillId="3" borderId="1" xfId="0" applyNumberFormat="true" applyFont="true" applyFill="true" applyBorder="true" applyAlignment="true">
      <alignment horizontal="center" vertical="center" wrapText="true"/>
    </xf>
    <xf numFmtId="0" fontId="3" fillId="2" borderId="2" xfId="0" applyFont="true" applyFill="true" applyBorder="true" applyAlignment="true">
      <alignment horizontal="center" vertical="center" wrapText="true"/>
    </xf>
    <xf numFmtId="0" fontId="3" fillId="2" borderId="3" xfId="0" applyFont="true" applyFill="true" applyBorder="true" applyAlignment="true">
      <alignment horizontal="center" vertical="center" wrapText="true"/>
    </xf>
    <xf numFmtId="0" fontId="3" fillId="2" borderId="4" xfId="0" applyFont="true" applyFill="true" applyBorder="true" applyAlignment="true">
      <alignment horizontal="center" vertical="center" wrapText="true"/>
    </xf>
    <xf numFmtId="0" fontId="3" fillId="2" borderId="2" xfId="0" applyFont="true" applyFill="true" applyBorder="true" applyAlignment="true">
      <alignment wrapText="true"/>
    </xf>
    <xf numFmtId="0" fontId="3" fillId="2" borderId="4" xfId="0" applyFont="true" applyFill="true" applyBorder="true" applyAlignment="true">
      <alignment wrapText="true"/>
    </xf>
    <xf numFmtId="0" fontId="12" fillId="7" borderId="2" xfId="0" applyFont="true" applyFill="true" applyBorder="true" applyAlignment="true">
      <alignment horizontal="center" vertical="center" wrapText="true"/>
    </xf>
    <xf numFmtId="0" fontId="12" fillId="7" borderId="3" xfId="0" applyFont="true" applyFill="true" applyBorder="true" applyAlignment="true">
      <alignment horizontal="center" vertical="center" wrapText="true"/>
    </xf>
    <xf numFmtId="0" fontId="12" fillId="7" borderId="4" xfId="0" applyFont="true" applyFill="true" applyBorder="true" applyAlignment="true">
      <alignment horizontal="center" vertical="center" wrapText="true"/>
    </xf>
    <xf numFmtId="0" fontId="12" fillId="7" borderId="1" xfId="0" applyFont="true" applyFill="true" applyBorder="true" applyAlignment="true">
      <alignment horizontal="left" vertical="center" wrapText="true"/>
    </xf>
    <xf numFmtId="3" fontId="13" fillId="4" borderId="1" xfId="0" applyNumberFormat="true" applyFont="true" applyFill="true" applyBorder="true" applyAlignment="true">
      <alignment horizontal="center" vertical="center" wrapText="true"/>
    </xf>
    <xf numFmtId="0" fontId="2" fillId="0" borderId="0" xfId="0" applyFont="true" applyAlignment="true">
      <alignment horizontal="left" vertical="center" wrapText="true"/>
    </xf>
    <xf numFmtId="0" fontId="3" fillId="2" borderId="2" xfId="0" applyFont="true" applyFill="true" applyBorder="true" applyAlignment="true">
      <alignment horizontal="left" vertical="center" wrapText="true"/>
    </xf>
    <xf numFmtId="0" fontId="3" fillId="2" borderId="4" xfId="0" applyFont="true" applyFill="true" applyBorder="true" applyAlignment="true">
      <alignment horizontal="left" vertical="center" wrapText="true"/>
    </xf>
    <xf numFmtId="0" fontId="3" fillId="2" borderId="1" xfId="0" applyFont="true" applyFill="true" applyBorder="true" applyAlignment="true">
      <alignment horizontal="left" vertical="center" wrapText="true"/>
    </xf>
    <xf numFmtId="0" fontId="2" fillId="0" borderId="0" xfId="0" applyFont="true" applyBorder="true" applyAlignment="true">
      <alignment horizontal="left" vertical="top" wrapText="true"/>
    </xf>
    <xf numFmtId="0" fontId="2" fillId="0" borderId="5" xfId="0" applyFont="true" applyBorder="true" applyAlignment="true">
      <alignment horizontal="left" vertical="top" wrapText="true"/>
    </xf>
    <xf numFmtId="0" fontId="3" fillId="2" borderId="3" xfId="0" applyFont="true" applyFill="true" applyBorder="true" applyAlignment="true">
      <alignment horizontal="left" vertical="center" wrapText="true"/>
    </xf>
    <xf numFmtId="0" fontId="3" fillId="2" borderId="1" xfId="0" applyFont="true" applyFill="true" applyBorder="true" applyAlignment="true">
      <alignment horizontal="center" vertical="center" wrapText="true"/>
    </xf>
    <xf numFmtId="0" fontId="0" fillId="0" borderId="0" xfId="0" applyFont="true" applyBorder="true" applyAlignment="true">
      <alignment horizontal="left" vertical="top" wrapText="true"/>
    </xf>
    <xf numFmtId="0" fontId="0" fillId="0" borderId="5" xfId="0" applyFont="true" applyBorder="true" applyAlignment="true">
      <alignment horizontal="left" vertical="top" wrapText="true"/>
    </xf>
    <xf numFmtId="0" fontId="0" fillId="0" borderId="11" xfId="0" applyFont="true" applyBorder="true" applyAlignment="true">
      <alignment horizontal="left" vertical="top" wrapText="true"/>
    </xf>
    <xf numFmtId="0" fontId="2" fillId="0" borderId="0" xfId="0" applyFont="true" applyBorder="true" applyAlignment="true">
      <alignment horizontal="left" vertical="center" wrapText="true"/>
    </xf>
    <xf numFmtId="0" fontId="2" fillId="0" borderId="5" xfId="0" applyFont="true" applyBorder="true" applyAlignment="true">
      <alignment horizontal="left" vertical="center" wrapText="true"/>
    </xf>
    <xf numFmtId="0" fontId="3" fillId="2" borderId="8" xfId="0" applyFont="true" applyFill="true" applyBorder="true" applyAlignment="true">
      <alignment horizontal="left" vertical="center" wrapText="true"/>
    </xf>
    <xf numFmtId="0" fontId="3" fillId="2" borderId="9" xfId="0" applyFont="true" applyFill="true" applyBorder="true" applyAlignment="true">
      <alignment horizontal="left" vertical="center" wrapText="true"/>
    </xf>
    <xf numFmtId="0" fontId="3" fillId="2" borderId="10" xfId="0" applyFont="true" applyFill="true" applyBorder="true" applyAlignment="true">
      <alignment horizontal="left" vertical="center" wrapText="true"/>
    </xf>
    <xf numFmtId="0" fontId="3" fillId="2" borderId="6" xfId="0" applyFont="true" applyFill="true" applyBorder="true" applyAlignment="true">
      <alignment horizontal="left" vertical="center" wrapText="true"/>
    </xf>
    <xf numFmtId="0" fontId="11" fillId="0" borderId="0" xfId="0" applyFont="true" applyAlignment="true">
      <alignment horizontal="left" vertical="top" wrapText="true"/>
    </xf>
    <xf numFmtId="0" fontId="2" fillId="0" borderId="0" xfId="0" applyFont="true" applyBorder="true" applyAlignment="true">
      <alignment vertical="top"/>
    </xf>
    <xf numFmtId="0" fontId="3" fillId="2" borderId="8" xfId="0" applyFont="true" applyFill="true" applyBorder="true" applyAlignment="true">
      <alignment vertical="center" wrapText="true"/>
    </xf>
    <xf numFmtId="0" fontId="3" fillId="2" borderId="9" xfId="0" applyFont="true" applyFill="true" applyBorder="true" applyAlignment="true">
      <alignment vertical="center" wrapText="true"/>
    </xf>
    <xf numFmtId="0" fontId="3" fillId="2" borderId="11" xfId="0" applyFont="true" applyFill="true" applyBorder="true" applyAlignment="true">
      <alignment vertical="center" wrapText="true"/>
    </xf>
    <xf numFmtId="0" fontId="3" fillId="2" borderId="5" xfId="0" applyFont="true" applyFill="true" applyBorder="true" applyAlignment="true">
      <alignment vertical="center" wrapText="true"/>
    </xf>
    <xf numFmtId="0" fontId="3" fillId="2" borderId="10" xfId="0" applyFont="true" applyFill="true" applyBorder="true" applyAlignment="true">
      <alignment vertical="center" wrapText="true"/>
    </xf>
    <xf numFmtId="0" fontId="3" fillId="2" borderId="6" xfId="0" applyFont="true" applyFill="true" applyBorder="true" applyAlignment="true">
      <alignment vertical="center" wrapText="true"/>
    </xf>
    <xf numFmtId="0" fontId="3" fillId="2" borderId="8" xfId="0" applyFont="true" applyFill="true" applyBorder="true" applyAlignment="true">
      <alignment horizontal="center" vertical="center" wrapText="true"/>
    </xf>
    <xf numFmtId="0" fontId="3" fillId="2" borderId="9" xfId="0" applyFont="true" applyFill="true" applyBorder="true" applyAlignment="true">
      <alignment horizontal="center" vertical="center" wrapText="true"/>
    </xf>
    <xf numFmtId="0" fontId="3" fillId="2" borderId="10" xfId="0" applyFont="true" applyFill="true" applyBorder="true" applyAlignment="true">
      <alignment horizontal="center" vertical="center" wrapText="true"/>
    </xf>
    <xf numFmtId="0" fontId="3" fillId="2" borderId="6" xfId="0" applyFont="true" applyFill="true" applyBorder="true" applyAlignment="true">
      <alignment horizontal="center" vertical="center" wrapText="true"/>
    </xf>
    <xf numFmtId="0" fontId="2" fillId="0" borderId="11" xfId="0" applyFont="true" applyBorder="true" applyAlignment="true">
      <alignment horizontal="left" vertical="top" wrapText="true"/>
    </xf>
    <xf numFmtId="0" fontId="2" fillId="0" borderId="0" xfId="0" applyFont="true" applyBorder="true" applyAlignment="true">
      <alignment vertical="top" wrapText="true"/>
    </xf>
    <xf numFmtId="0" fontId="2" fillId="0" borderId="5" xfId="0" applyFont="true" applyBorder="true" applyAlignment="true">
      <alignment vertical="top" wrapText="true"/>
    </xf>
    <xf numFmtId="0" fontId="3" fillId="2" borderId="13" xfId="0" applyFont="true" applyFill="true" applyBorder="true" applyAlignment="true">
      <alignment horizontal="left" vertical="center" wrapText="true"/>
    </xf>
    <xf numFmtId="0" fontId="3" fillId="2" borderId="12" xfId="0" applyFont="true" applyFill="true" applyBorder="true" applyAlignment="true">
      <alignment horizontal="left" vertical="center" wrapText="true"/>
    </xf>
    <xf numFmtId="0" fontId="3" fillId="2" borderId="13" xfId="0" applyFont="true" applyFill="true" applyBorder="true" applyAlignment="true">
      <alignment horizontal="center" vertical="center" wrapText="true"/>
    </xf>
    <xf numFmtId="3" fontId="18" fillId="3" borderId="16" xfId="0" applyNumberFormat="true" applyFont="true" applyFill="true" applyBorder="true" applyAlignment="true">
      <alignment horizontal="center" vertical="center" wrapText="true"/>
    </xf>
    <xf numFmtId="3" fontId="18" fillId="3" borderId="7" xfId="0" applyNumberFormat="true" applyFont="true" applyFill="true" applyBorder="true" applyAlignment="true">
      <alignment horizontal="center" vertical="center" wrapText="true"/>
    </xf>
    <xf numFmtId="0" fontId="3" fillId="2" borderId="1" xfId="0" applyFont="true" applyFill="true" applyBorder="true" applyAlignment="true">
      <alignment vertical="center" wrapText="true"/>
    </xf>
    <xf numFmtId="0" fontId="4" fillId="0" borderId="0" xfId="0" applyFont="true" applyAlignment="true">
      <alignment horizontal="left" vertical="top" wrapText="true"/>
    </xf>
    <xf numFmtId="0" fontId="3" fillId="2" borderId="14" xfId="0" applyFont="true" applyFill="true" applyBorder="true" applyAlignment="true">
      <alignment horizontal="left" vertical="center" wrapText="true"/>
    </xf>
    <xf numFmtId="0" fontId="3" fillId="2" borderId="7" xfId="0" applyFont="true" applyFill="true" applyBorder="true" applyAlignment="true">
      <alignment horizontal="left" vertical="center" wrapText="true"/>
    </xf>
    <xf numFmtId="0" fontId="3" fillId="2" borderId="14" xfId="0" applyFont="true" applyFill="true" applyBorder="true" applyAlignment="true">
      <alignment horizontal="center" vertical="center" wrapText="true"/>
    </xf>
    <xf numFmtId="0" fontId="3" fillId="2" borderId="7" xfId="0" applyFont="true" applyFill="true" applyBorder="true" applyAlignment="true">
      <alignment horizontal="center" vertical="center" wrapText="true"/>
    </xf>
    <xf numFmtId="0" fontId="12" fillId="7" borderId="1" xfId="0" applyFont="true" applyFill="true" applyBorder="true" applyAlignment="true">
      <alignment horizontal="center" vertical="center" wrapText="true"/>
    </xf>
    <xf numFmtId="0" fontId="3" fillId="2" borderId="11" xfId="0" applyFont="true" applyFill="true" applyBorder="true" applyAlignment="true">
      <alignment horizontal="center" vertical="center" wrapText="true"/>
    </xf>
    <xf numFmtId="0" fontId="1" fillId="0" borderId="0" xfId="3" applyAlignment="true">
      <alignment horizontal="left" vertical="top" wrapText="true"/>
    </xf>
    <xf numFmtId="0" fontId="31" fillId="0" borderId="15" xfId="0" applyFont="true" applyBorder="true" applyAlignment="true">
      <alignment horizontal="left" vertical="top"/>
    </xf>
    <xf numFmtId="0" fontId="26" fillId="0" borderId="0" xfId="0" applyFont="true" applyAlignment="true">
      <alignment horizontal="center" vertical="center" readingOrder="1"/>
    </xf>
    <xf numFmtId="0" fontId="27" fillId="0" borderId="0" xfId="0" applyFont="true" applyAlignment="true">
      <alignment horizontal="center" vertical="center" readingOrder="1"/>
    </xf>
    <xf numFmtId="0" fontId="29" fillId="0" borderId="0" xfId="2" applyFont="true" applyAlignment="true">
      <alignment horizontal="center" vertical="center"/>
    </xf>
    <xf numFmtId="0" fontId="29" fillId="0" borderId="0" xfId="0" applyFont="true" applyAlignment="true">
      <alignment horizontal="center" vertical="center" readingOrder="1"/>
    </xf>
    <xf numFmtId="0" fontId="9" fillId="9" borderId="0" xfId="2" applyFont="true" applyFill="true" applyAlignment="true">
      <alignment horizontal="center"/>
    </xf>
    <xf numFmtId="0" fontId="30" fillId="0" borderId="0" xfId="2" applyFont="true" applyAlignment="true">
      <alignment horizontal="center" vertical="center"/>
    </xf>
  </cellXfs>
  <cellStyles count="4">
    <cellStyle name="Normal" xfId="0" builtinId="0"/>
    <cellStyle name="Normal 2" xfId="2"/>
    <cellStyle name="Normal 3" xfId="3"/>
    <cellStyle name="Percent" xfId="1" builtinId="5"/>
  </cellStyles>
  <dxfs count="0"/>
  <tableStyles count="0" defaultTableStyle="TableStyleMedium2" defaultPivotStyle="PivotStyleLight16"/>
  <colors>
    <mruColors>
      <color rgb="FF700000"/>
      <color rgb="FFFF8585"/>
      <color rgb="FF000000"/>
      <color rgb="FFFFFCF3"/>
      <color rgb="FFFFFAEB"/>
      <color rgb="FFFFF9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3.xml" Type="http://schemas.openxmlformats.org/officeDocument/2006/relationships/worksheet" Id="rId3"/><Relationship Target="worksheets/sheet2.xml" Type="http://schemas.openxmlformats.org/officeDocument/2006/relationships/worksheet" Id="rId2"/><Relationship Target="worksheets/sheet1.xml" Type="http://schemas.openxmlformats.org/officeDocument/2006/relationships/worksheet" Id="rId1"/><Relationship Target="sharedStrings.xml" Type="http://schemas.openxmlformats.org/officeDocument/2006/relationships/sharedStrings" Id="rId6"/><Relationship Target="styles.xml" Type="http://schemas.openxmlformats.org/officeDocument/2006/relationships/styles" Id="rId5"/><Relationship Target="theme/theme1.xml" Type="http://schemas.openxmlformats.org/officeDocument/2006/relationships/theme" Id="rId4"/></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96877111399877"/>
          <c:y val="2.9699537037037038E-2"/>
          <c:w val="0.8420074802245443"/>
          <c:h val="0.78381462725168727"/>
        </c:manualLayout>
      </c:layout>
      <c:lineChart>
        <c:grouping val="standard"/>
        <c:varyColors val="0"/>
        <c:ser>
          <c:idx val="1"/>
          <c:order val="0"/>
          <c:tx>
            <c:v>Male (Actual)</c:v>
          </c:tx>
          <c:spPr>
            <a:ln w="6350">
              <a:solidFill>
                <a:schemeClr val="accent5">
                  <a:lumMod val="50000"/>
                </a:schemeClr>
              </a:solidFill>
              <a:prstDash val="sysDot"/>
            </a:ln>
          </c:spPr>
          <c:marker>
            <c:symbol val="square"/>
            <c:size val="6"/>
            <c:spPr>
              <a:solidFill>
                <a:schemeClr val="accent5">
                  <a:lumMod val="60000"/>
                  <a:lumOff val="40000"/>
                </a:schemeClr>
              </a:solidFill>
              <a:ln w="6350">
                <a:solidFill>
                  <a:schemeClr val="accent5">
                    <a:lumMod val="75000"/>
                  </a:schemeClr>
                </a:solidFill>
              </a:ln>
            </c:spPr>
          </c:marker>
          <c:cat>
            <c:numRef>
              <c:f>DATA!$A$46:$A$70</c:f>
              <c:numCache>
                <c:formatCode>General</c:formatCode>
                <c:ptCount val="25"/>
              </c:numCache>
            </c:numRef>
          </c:cat>
          <c:val>
            <c:numRef>
              <c:f>DATA!$C$46:$C$70</c:f>
              <c:numCache>
                <c:formatCode>General</c:formatCode>
                <c:ptCount val="25"/>
              </c:numCache>
            </c:numRef>
          </c:val>
          <c:smooth val="0"/>
          <c:extLst>
            <c:ext xmlns:c16="http://schemas.microsoft.com/office/drawing/2014/chart" uri="{C3380CC4-5D6E-409C-BE32-E72D297353CC}">
              <c16:uniqueId val="{00000002-E415-4689-97A4-E9F287454285}"/>
            </c:ext>
          </c:extLst>
        </c:ser>
        <c:ser>
          <c:idx val="2"/>
          <c:order val="1"/>
          <c:tx>
            <c:v>Female (Actual)</c:v>
          </c:tx>
          <c:spPr>
            <a:ln w="6350">
              <a:solidFill>
                <a:schemeClr val="accent2">
                  <a:lumMod val="75000"/>
                </a:schemeClr>
              </a:solidFill>
              <a:prstDash val="sysDot"/>
            </a:ln>
          </c:spPr>
          <c:marker>
            <c:symbol val="circle"/>
            <c:size val="6"/>
            <c:spPr>
              <a:solidFill>
                <a:schemeClr val="accent4"/>
              </a:solidFill>
              <a:ln>
                <a:solidFill>
                  <a:schemeClr val="accent2">
                    <a:lumMod val="75000"/>
                  </a:schemeClr>
                </a:solidFill>
              </a:ln>
            </c:spPr>
          </c:marker>
          <c:cat>
            <c:numRef>
              <c:f>DATA!$A$46:$A$70</c:f>
              <c:numCache>
                <c:formatCode>General</c:formatCode>
                <c:ptCount val="25"/>
              </c:numCache>
            </c:numRef>
          </c:cat>
          <c:val>
            <c:numRef>
              <c:f>DATA!$F$46:$F$70</c:f>
              <c:numCache>
                <c:formatCode>General</c:formatCode>
                <c:ptCount val="25"/>
              </c:numCache>
            </c:numRef>
          </c:val>
          <c:smooth val="0"/>
          <c:extLst>
            <c:ext xmlns:c16="http://schemas.microsoft.com/office/drawing/2014/chart" uri="{C3380CC4-5D6E-409C-BE32-E72D297353CC}">
              <c16:uniqueId val="{00000003-E415-4689-97A4-E9F287454285}"/>
            </c:ext>
          </c:extLst>
        </c:ser>
        <c:ser>
          <c:idx val="0"/>
          <c:order val="2"/>
          <c:tx>
            <c:v>Male (Trend)</c:v>
          </c:tx>
          <c:spPr>
            <a:ln w="25400">
              <a:solidFill>
                <a:schemeClr val="accent5">
                  <a:lumMod val="50000"/>
                </a:schemeClr>
              </a:solidFill>
            </a:ln>
          </c:spPr>
          <c:marker>
            <c:symbol val="none"/>
          </c:marker>
          <c:val>
            <c:numRef>
              <c:f>DATA!$D$46:$D$70</c:f>
              <c:numCache>
                <c:formatCode>General</c:formatCode>
                <c:ptCount val="25"/>
              </c:numCache>
            </c:numRef>
          </c:val>
          <c:smooth val="1"/>
          <c:extLst>
            <c:ext xmlns:c16="http://schemas.microsoft.com/office/drawing/2014/chart" uri="{C3380CC4-5D6E-409C-BE32-E72D297353CC}">
              <c16:uniqueId val="{00000000-8B94-4CD6-B65D-E9FD81D3E62C}"/>
            </c:ext>
          </c:extLst>
        </c:ser>
        <c:ser>
          <c:idx val="3"/>
          <c:order val="3"/>
          <c:tx>
            <c:v>Female (Trend)</c:v>
          </c:tx>
          <c:spPr>
            <a:ln w="25400">
              <a:solidFill>
                <a:schemeClr val="accent2">
                  <a:lumMod val="75000"/>
                </a:schemeClr>
              </a:solidFill>
            </a:ln>
          </c:spPr>
          <c:marker>
            <c:symbol val="none"/>
          </c:marker>
          <c:val>
            <c:numRef>
              <c:f>DATA!$G$46:$G$70</c:f>
              <c:numCache>
                <c:formatCode>General</c:formatCode>
                <c:ptCount val="25"/>
              </c:numCache>
            </c:numRef>
          </c:val>
          <c:smooth val="1"/>
          <c:extLst>
            <c:ext xmlns:c16="http://schemas.microsoft.com/office/drawing/2014/chart" uri="{C3380CC4-5D6E-409C-BE32-E72D297353CC}">
              <c16:uniqueId val="{00000001-8B94-4CD6-B65D-E9FD81D3E62C}"/>
            </c:ext>
          </c:extLst>
        </c:ser>
        <c:dLbls>
          <c:showLegendKey val="0"/>
          <c:showVal val="0"/>
          <c:showCatName val="0"/>
          <c:showSerName val="0"/>
          <c:showPercent val="0"/>
          <c:showBubbleSize val="0"/>
        </c:dLbls>
        <c:marker val="1"/>
        <c:smooth val="0"/>
        <c:axId val="72797184"/>
        <c:axId val="73479680"/>
      </c:lineChart>
      <c:catAx>
        <c:axId val="72797184"/>
        <c:scaling>
          <c:orientation val="minMax"/>
        </c:scaling>
        <c:delete val="0"/>
        <c:axPos val="b"/>
        <c:title>
          <c:tx>
            <c:rich>
              <a:bodyPr/>
              <a:lstStyle/>
              <a:p>
                <a:pPr>
                  <a:defRPr sz="1100"/>
                </a:pPr>
                <a:r>
                  <a:rPr lang="en-US" sz="1100"/>
                  <a:t>Year of diagnosis</a:t>
                </a:r>
              </a:p>
            </c:rich>
          </c:tx>
          <c:layout>
            <c:manualLayout>
              <c:xMode val="edge"/>
              <c:yMode val="edge"/>
              <c:x val="0.46402985786608725"/>
              <c:y val="0.92031801109607059"/>
            </c:manualLayout>
          </c:layout>
          <c:overlay val="0"/>
        </c:title>
        <c:numFmt formatCode="General" sourceLinked="1"/>
        <c:majorTickMark val="out"/>
        <c:minorTickMark val="none"/>
        <c:tickLblPos val="nextTo"/>
        <c:spPr>
          <a:ln w="19050">
            <a:solidFill>
              <a:schemeClr val="tx1"/>
            </a:solidFill>
          </a:ln>
        </c:spPr>
        <c:txPr>
          <a:bodyPr rot="-5400000" vert="horz"/>
          <a:lstStyle/>
          <a:p>
            <a:pPr>
              <a:defRPr/>
            </a:pPr>
            <a:endParaRPr lang="en-US"/>
          </a:p>
        </c:txPr>
        <c:crossAx val="73479680"/>
        <c:crossesAt val="0"/>
        <c:auto val="1"/>
        <c:lblAlgn val="ctr"/>
        <c:lblOffset val="100"/>
        <c:tickLblSkip val="1"/>
        <c:noMultiLvlLbl val="0"/>
      </c:catAx>
      <c:valAx>
        <c:axId val="73479680"/>
        <c:scaling>
          <c:orientation val="minMax"/>
          <c:min val="0"/>
        </c:scaling>
        <c:delete val="0"/>
        <c:axPos val="l"/>
        <c:title>
          <c:tx>
            <c:rich>
              <a:bodyPr rot="-5400000" vert="horz"/>
              <a:lstStyle/>
              <a:p>
                <a:pPr>
                  <a:defRPr sz="1100"/>
                </a:pPr>
                <a:r>
                  <a:rPr lang="en-US" sz="1100"/>
                  <a:t>Age-standardised incidence rate per 100,000 males/females</a:t>
                </a:r>
              </a:p>
            </c:rich>
          </c:tx>
          <c:layout>
            <c:manualLayout>
              <c:xMode val="edge"/>
              <c:yMode val="edge"/>
              <c:x val="5.1124651805231972E-3"/>
              <c:y val="2.7437288622504271E-2"/>
            </c:manualLayout>
          </c:layout>
          <c:overlay val="0"/>
        </c:title>
        <c:numFmt formatCode="#,##0" sourceLinked="0"/>
        <c:majorTickMark val="out"/>
        <c:minorTickMark val="none"/>
        <c:tickLblPos val="nextTo"/>
        <c:spPr>
          <a:ln w="19050">
            <a:solidFill>
              <a:schemeClr val="tx1"/>
            </a:solidFill>
          </a:ln>
        </c:spPr>
        <c:crossAx val="72797184"/>
        <c:crosses val="autoZero"/>
        <c:crossBetween val="between"/>
      </c:valAx>
      <c:spPr>
        <a:noFill/>
      </c:spPr>
    </c:plotArea>
    <c:legend>
      <c:legendPos val="r"/>
      <c:layout>
        <c:manualLayout>
          <c:xMode val="edge"/>
          <c:yMode val="edge"/>
          <c:x val="0.42240179388502425"/>
          <c:y val="0.66495243533794635"/>
          <c:w val="0.5568751428338754"/>
          <c:h val="0.14595204259405267"/>
        </c:manualLayout>
      </c:layout>
      <c:overlay val="0"/>
      <c:txPr>
        <a:bodyPr/>
        <a:lstStyle/>
        <a:p>
          <a:pPr>
            <a:defRPr sz="1100"/>
          </a:pPr>
          <a:endParaRPr lang="en-US"/>
        </a:p>
      </c:txPr>
    </c:legend>
    <c:plotVisOnly val="1"/>
    <c:dispBlanksAs val="gap"/>
    <c:showDLblsOverMax val="0"/>
  </c:chart>
  <c:spPr>
    <a:solidFill>
      <a:srgbClr val="FFFAEB"/>
    </a:solidFill>
    <a:ln w="38100" cap="rnd" cmpd="sng">
      <a:solidFill>
        <a:schemeClr val="accent2">
          <a:lumMod val="50000"/>
        </a:schemeClr>
      </a:solidFill>
    </a:ln>
  </c:spPr>
  <c:txPr>
    <a:bodyPr/>
    <a:lstStyle/>
    <a:p>
      <a:pPr>
        <a:defRPr sz="1000" baseline="0"/>
      </a:pPr>
      <a:endParaRPr lang="en-US"/>
    </a:p>
  </c:txPr>
  <c:printSettings>
    <c:headerFooter/>
    <c:pageMargins b="0.75000000000000389" l="0.70000000000000062" r="0.70000000000000062" t="0.7500000000000038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18656425990904"/>
          <c:y val="2.9699537037037038E-2"/>
          <c:w val="0.83844735415725591"/>
          <c:h val="0.70562267189989825"/>
        </c:manualLayout>
      </c:layout>
      <c:barChart>
        <c:barDir val="col"/>
        <c:grouping val="clustered"/>
        <c:varyColors val="0"/>
        <c:ser>
          <c:idx val="1"/>
          <c:order val="0"/>
          <c:tx>
            <c:v>Males</c:v>
          </c:tx>
          <c:spPr>
            <a:solidFill>
              <a:srgbClr val="002060"/>
            </a:solidFill>
          </c:spPr>
          <c:invertIfNegative val="0"/>
          <c:dLbls>
            <c:numFmt formatCode="0.0%" sourceLinked="0"/>
            <c:spPr>
              <a:noFill/>
              <a:ln>
                <a:noFill/>
              </a:ln>
              <a:effectLst/>
            </c:spPr>
            <c:txPr>
              <a:bodyPr rot="-5400000" vert="horz"/>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DATA!$B$265:$B$267</c:f>
              <c:numCache>
                <c:formatCode>General</c:formatCode>
                <c:ptCount val="3"/>
              </c:numCache>
            </c:numRef>
          </c:cat>
          <c:val>
            <c:numRef>
              <c:f>DATA!$E$257:$E$259</c:f>
              <c:numCache>
                <c:formatCode>General</c:formatCode>
                <c:ptCount val="3"/>
              </c:numCache>
            </c:numRef>
          </c:val>
          <c:extLst>
            <c:ext xmlns:c16="http://schemas.microsoft.com/office/drawing/2014/chart" uri="{C3380CC4-5D6E-409C-BE32-E72D297353CC}">
              <c16:uniqueId val="{00000000-E343-473A-B333-8D80799F45E6}"/>
            </c:ext>
          </c:extLst>
        </c:ser>
        <c:ser>
          <c:idx val="2"/>
          <c:order val="1"/>
          <c:tx>
            <c:v>Females</c:v>
          </c:tx>
          <c:spPr>
            <a:pattFill prst="wdUpDiag">
              <a:fgClr>
                <a:srgbClr val="700000"/>
              </a:fgClr>
              <a:bgClr>
                <a:schemeClr val="bg1"/>
              </a:bgClr>
            </a:pattFill>
          </c:spPr>
          <c:invertIfNegative val="0"/>
          <c:dLbls>
            <c:numFmt formatCode="0.0%" sourceLinked="0"/>
            <c:spPr>
              <a:noFill/>
              <a:ln>
                <a:noFill/>
              </a:ln>
              <a:effectLst/>
            </c:spPr>
            <c:txPr>
              <a:bodyPr rot="-5400000" vert="horz"/>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DATA!$B$265:$B$267</c:f>
              <c:numCache>
                <c:formatCode>General</c:formatCode>
                <c:ptCount val="3"/>
              </c:numCache>
            </c:numRef>
          </c:cat>
          <c:val>
            <c:numRef>
              <c:f>DATA!$E$261:$E$263</c:f>
              <c:numCache>
                <c:formatCode>General</c:formatCode>
                <c:ptCount val="3"/>
              </c:numCache>
            </c:numRef>
          </c:val>
          <c:extLst>
            <c:ext xmlns:c16="http://schemas.microsoft.com/office/drawing/2014/chart" uri="{C3380CC4-5D6E-409C-BE32-E72D297353CC}">
              <c16:uniqueId val="{00000001-E343-473A-B333-8D80799F45E6}"/>
            </c:ext>
          </c:extLst>
        </c:ser>
        <c:ser>
          <c:idx val="0"/>
          <c:order val="2"/>
          <c:tx>
            <c:v>All persons</c:v>
          </c:tx>
          <c:spPr>
            <a:pattFill prst="narHorz">
              <a:fgClr>
                <a:schemeClr val="accent6">
                  <a:lumMod val="50000"/>
                </a:schemeClr>
              </a:fgClr>
              <a:bgClr>
                <a:schemeClr val="bg1"/>
              </a:bgClr>
            </a:pattFill>
          </c:spPr>
          <c:invertIfNegative val="0"/>
          <c:dLbls>
            <c:numFmt formatCode="0.0%" sourceLinked="0"/>
            <c:spPr>
              <a:noFill/>
              <a:ln>
                <a:noFill/>
              </a:ln>
              <a:effectLst/>
            </c:spPr>
            <c:txPr>
              <a:bodyPr rot="-5400000" vert="horz"/>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DATA!$B$265:$B$267</c:f>
              <c:numCache>
                <c:formatCode>General</c:formatCode>
                <c:ptCount val="3"/>
              </c:numCache>
            </c:numRef>
          </c:cat>
          <c:val>
            <c:numRef>
              <c:f>DATA!$E$265:$E$267</c:f>
              <c:numCache>
                <c:formatCode>General</c:formatCode>
                <c:ptCount val="3"/>
              </c:numCache>
            </c:numRef>
          </c:val>
          <c:extLst>
            <c:ext xmlns:c16="http://schemas.microsoft.com/office/drawing/2014/chart" uri="{C3380CC4-5D6E-409C-BE32-E72D297353CC}">
              <c16:uniqueId val="{00000002-E343-473A-B333-8D80799F45E6}"/>
            </c:ext>
          </c:extLst>
        </c:ser>
        <c:dLbls>
          <c:showLegendKey val="0"/>
          <c:showVal val="0"/>
          <c:showCatName val="0"/>
          <c:showSerName val="0"/>
          <c:showPercent val="0"/>
          <c:showBubbleSize val="0"/>
        </c:dLbls>
        <c:gapWidth val="50"/>
        <c:axId val="72797184"/>
        <c:axId val="73479680"/>
      </c:barChart>
      <c:catAx>
        <c:axId val="72797184"/>
        <c:scaling>
          <c:orientation val="minMax"/>
        </c:scaling>
        <c:delete val="0"/>
        <c:axPos val="b"/>
        <c:title>
          <c:tx>
            <c:rich>
              <a:bodyPr/>
              <a:lstStyle/>
              <a:p>
                <a:pPr>
                  <a:defRPr sz="1100"/>
                </a:pPr>
                <a:r>
                  <a:rPr lang="en-US" sz="1100"/>
                  <a:t>Method of most recent hospital admission</a:t>
                </a:r>
              </a:p>
              <a:p>
                <a:pPr>
                  <a:defRPr sz="1100"/>
                </a:pPr>
                <a:r>
                  <a:rPr lang="en-US" sz="1100"/>
                  <a:t> prior to diagnosis</a:t>
                </a:r>
              </a:p>
            </c:rich>
          </c:tx>
          <c:layout>
            <c:manualLayout>
              <c:xMode val="edge"/>
              <c:yMode val="edge"/>
              <c:x val="0.2410897266185684"/>
              <c:y val="0.86111622820590672"/>
            </c:manualLayout>
          </c:layout>
          <c:overlay val="0"/>
        </c:title>
        <c:numFmt formatCode="General" sourceLinked="1"/>
        <c:majorTickMark val="out"/>
        <c:minorTickMark val="none"/>
        <c:tickLblPos val="low"/>
        <c:spPr>
          <a:ln w="19050">
            <a:solidFill>
              <a:schemeClr val="tx1"/>
            </a:solidFill>
          </a:ln>
        </c:spPr>
        <c:txPr>
          <a:bodyPr rot="0" vert="horz"/>
          <a:lstStyle/>
          <a:p>
            <a:pPr>
              <a:defRPr/>
            </a:pPr>
            <a:endParaRPr lang="en-US"/>
          </a:p>
        </c:txPr>
        <c:crossAx val="73479680"/>
        <c:crossesAt val="0"/>
        <c:auto val="1"/>
        <c:lblAlgn val="ctr"/>
        <c:lblOffset val="100"/>
        <c:noMultiLvlLbl val="0"/>
      </c:catAx>
      <c:valAx>
        <c:axId val="73479680"/>
        <c:scaling>
          <c:orientation val="minMax"/>
          <c:max val="0.8"/>
        </c:scaling>
        <c:delete val="0"/>
        <c:axPos val="l"/>
        <c:title>
          <c:tx>
            <c:rich>
              <a:bodyPr rot="-5400000" vert="horz"/>
              <a:lstStyle/>
              <a:p>
                <a:pPr>
                  <a:defRPr sz="1100"/>
                </a:pPr>
                <a:r>
                  <a:rPr lang="en-US" sz="1100"/>
                  <a:t>Proportion of cases</a:t>
                </a:r>
              </a:p>
            </c:rich>
          </c:tx>
          <c:layout>
            <c:manualLayout>
              <c:xMode val="edge"/>
              <c:yMode val="edge"/>
              <c:x val="6.5620623952618168E-3"/>
              <c:y val="0.20321876125778399"/>
            </c:manualLayout>
          </c:layout>
          <c:overlay val="0"/>
        </c:title>
        <c:numFmt formatCode="0%" sourceLinked="0"/>
        <c:majorTickMark val="out"/>
        <c:minorTickMark val="none"/>
        <c:tickLblPos val="nextTo"/>
        <c:spPr>
          <a:ln w="19050">
            <a:solidFill>
              <a:schemeClr val="tx1"/>
            </a:solidFill>
          </a:ln>
        </c:spPr>
        <c:crossAx val="72797184"/>
        <c:crosses val="autoZero"/>
        <c:crossBetween val="between"/>
      </c:valAx>
      <c:spPr>
        <a:noFill/>
      </c:spPr>
    </c:plotArea>
    <c:legend>
      <c:legendPos val="r"/>
      <c:layout>
        <c:manualLayout>
          <c:xMode val="edge"/>
          <c:yMode val="edge"/>
          <c:x val="0.13060929482315783"/>
          <c:y val="1.8298638099422119E-2"/>
          <c:w val="0.27206348671084213"/>
          <c:h val="0.20894500580131345"/>
        </c:manualLayout>
      </c:layout>
      <c:overlay val="0"/>
      <c:txPr>
        <a:bodyPr/>
        <a:lstStyle/>
        <a:p>
          <a:pPr>
            <a:defRPr sz="1100"/>
          </a:pPr>
          <a:endParaRPr lang="en-US"/>
        </a:p>
      </c:txPr>
    </c:legend>
    <c:plotVisOnly val="1"/>
    <c:dispBlanksAs val="gap"/>
    <c:showDLblsOverMax val="0"/>
  </c:chart>
  <c:spPr>
    <a:solidFill>
      <a:srgbClr val="FFFCF3"/>
    </a:solidFill>
    <a:ln w="38100" cap="rnd" cmpd="sng">
      <a:solidFill>
        <a:schemeClr val="accent2">
          <a:lumMod val="50000"/>
        </a:schemeClr>
      </a:solidFill>
    </a:ln>
  </c:spPr>
  <c:txPr>
    <a:bodyPr/>
    <a:lstStyle/>
    <a:p>
      <a:pPr>
        <a:defRPr sz="1000" baseline="0">
          <a:latin typeface="+mn-lt"/>
          <a:cs typeface="Arial" panose="020B0604020202020204" pitchFamily="34" charset="0"/>
        </a:defRPr>
      </a:pPr>
      <a:endParaRPr lang="en-US"/>
    </a:p>
  </c:txPr>
  <c:printSettings>
    <c:headerFooter/>
    <c:pageMargins b="0.75000000000000389" l="0.70000000000000062" r="0.70000000000000062" t="0.7500000000000038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395897435897437"/>
          <c:y val="2.9699537037037038E-2"/>
          <c:w val="0.62349935897435882"/>
          <c:h val="0.80145110731071612"/>
        </c:manualLayout>
      </c:layout>
      <c:barChart>
        <c:barDir val="bar"/>
        <c:grouping val="clustered"/>
        <c:varyColors val="0"/>
        <c:ser>
          <c:idx val="0"/>
          <c:order val="0"/>
          <c:tx>
            <c:v>All persons</c:v>
          </c:tx>
          <c:spPr>
            <a:solidFill>
              <a:schemeClr val="accent5">
                <a:lumMod val="50000"/>
              </a:scheme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DATA!$R$143:$R$145</c:f>
              <c:numCache>
                <c:formatCode>General</c:formatCode>
                <c:ptCount val="3"/>
              </c:numCache>
            </c:numRef>
          </c:cat>
          <c:val>
            <c:numRef>
              <c:f>DATA!$V$143:$V$145</c:f>
              <c:numCache>
                <c:formatCode>General</c:formatCode>
                <c:ptCount val="3"/>
              </c:numCache>
            </c:numRef>
          </c:val>
          <c:extLst>
            <c:ext xmlns:c16="http://schemas.microsoft.com/office/drawing/2014/chart" uri="{C3380CC4-5D6E-409C-BE32-E72D297353CC}">
              <c16:uniqueId val="{00000002-5E53-401D-A026-CDD542B9B34A}"/>
            </c:ext>
          </c:extLst>
        </c:ser>
        <c:dLbls>
          <c:showLegendKey val="0"/>
          <c:showVal val="0"/>
          <c:showCatName val="0"/>
          <c:showSerName val="0"/>
          <c:showPercent val="0"/>
          <c:showBubbleSize val="0"/>
        </c:dLbls>
        <c:gapWidth val="25"/>
        <c:axId val="72797184"/>
        <c:axId val="73479680"/>
      </c:barChart>
      <c:catAx>
        <c:axId val="72797184"/>
        <c:scaling>
          <c:orientation val="maxMin"/>
        </c:scaling>
        <c:delete val="0"/>
        <c:axPos val="l"/>
        <c:title>
          <c:tx>
            <c:rich>
              <a:bodyPr/>
              <a:lstStyle/>
              <a:p>
                <a:pPr>
                  <a:defRPr sz="1100"/>
                </a:pPr>
                <a:r>
                  <a:rPr lang="en-US" sz="1100"/>
                  <a:t>Method of admission to hospital</a:t>
                </a:r>
              </a:p>
            </c:rich>
          </c:tx>
          <c:layout>
            <c:manualLayout>
              <c:xMode val="edge"/>
              <c:yMode val="edge"/>
              <c:x val="4.7435897435897439E-3"/>
              <c:y val="7.7020654531736316E-2"/>
            </c:manualLayout>
          </c:layout>
          <c:overlay val="0"/>
        </c:title>
        <c:numFmt formatCode="General" sourceLinked="1"/>
        <c:majorTickMark val="out"/>
        <c:minorTickMark val="none"/>
        <c:tickLblPos val="low"/>
        <c:spPr>
          <a:ln w="19050">
            <a:solidFill>
              <a:schemeClr val="tx1"/>
            </a:solidFill>
          </a:ln>
        </c:spPr>
        <c:txPr>
          <a:bodyPr rot="0" vert="horz"/>
          <a:lstStyle/>
          <a:p>
            <a:pPr>
              <a:defRPr/>
            </a:pPr>
            <a:endParaRPr lang="en-US"/>
          </a:p>
        </c:txPr>
        <c:crossAx val="73479680"/>
        <c:crossesAt val="0"/>
        <c:auto val="1"/>
        <c:lblAlgn val="ctr"/>
        <c:lblOffset val="100"/>
        <c:noMultiLvlLbl val="0"/>
      </c:catAx>
      <c:valAx>
        <c:axId val="73479680"/>
        <c:scaling>
          <c:orientation val="minMax"/>
        </c:scaling>
        <c:delete val="0"/>
        <c:axPos val="b"/>
        <c:title>
          <c:tx>
            <c:rich>
              <a:bodyPr rot="0" vert="horz"/>
              <a:lstStyle/>
              <a:p>
                <a:pPr>
                  <a:defRPr sz="1100"/>
                </a:pPr>
                <a:r>
                  <a:rPr lang="en-US" sz="1100"/>
                  <a:t>Five-year age-standardised net survival (%)</a:t>
                </a:r>
              </a:p>
            </c:rich>
          </c:tx>
          <c:layout>
            <c:manualLayout>
              <c:xMode val="edge"/>
              <c:yMode val="edge"/>
              <c:x val="0.33253621075143386"/>
              <c:y val="0.92038812931727321"/>
            </c:manualLayout>
          </c:layout>
          <c:overlay val="0"/>
        </c:title>
        <c:numFmt formatCode="0%" sourceLinked="0"/>
        <c:majorTickMark val="out"/>
        <c:minorTickMark val="none"/>
        <c:tickLblPos val="nextTo"/>
        <c:spPr>
          <a:ln w="19050">
            <a:solidFill>
              <a:schemeClr val="tx1"/>
            </a:solidFill>
          </a:ln>
        </c:spPr>
        <c:crossAx val="72797184"/>
        <c:crosses val="max"/>
        <c:crossBetween val="between"/>
      </c:valAx>
      <c:spPr>
        <a:noFill/>
      </c:spPr>
    </c:plotArea>
    <c:plotVisOnly val="1"/>
    <c:dispBlanksAs val="gap"/>
    <c:showDLblsOverMax val="0"/>
  </c:chart>
  <c:spPr>
    <a:solidFill>
      <a:srgbClr val="FFFCF3"/>
    </a:solidFill>
    <a:ln w="38100" cap="rnd" cmpd="sng">
      <a:solidFill>
        <a:schemeClr val="accent2">
          <a:lumMod val="50000"/>
        </a:schemeClr>
      </a:solidFill>
    </a:ln>
  </c:spPr>
  <c:txPr>
    <a:bodyPr/>
    <a:lstStyle/>
    <a:p>
      <a:pPr>
        <a:defRPr sz="1000" baseline="0"/>
      </a:pPr>
      <a:endParaRPr lang="en-US"/>
    </a:p>
  </c:txPr>
  <c:printSettings>
    <c:headerFooter/>
    <c:pageMargins b="0.75000000000000389" l="0.70000000000000062" r="0.70000000000000062" t="0.75000000000000389"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499756763081983"/>
          <c:y val="0.10374381481476393"/>
          <c:w val="0.74528449077584236"/>
          <c:h val="0.72229772159830274"/>
        </c:manualLayout>
      </c:layout>
      <c:barChart>
        <c:barDir val="bar"/>
        <c:grouping val="clustered"/>
        <c:varyColors val="0"/>
        <c:ser>
          <c:idx val="1"/>
          <c:order val="0"/>
          <c:tx>
            <c:strRef>
              <c:f>Factsheet!$E$258</c:f>
              <c:strCache>
                <c:ptCount val="1"/>
                <c:pt idx="0">
                  <c:v>One-year</c:v>
                </c:pt>
              </c:strCache>
            </c:strRef>
          </c:tx>
          <c:spPr>
            <a:pattFill prst="narVert">
              <a:fgClr>
                <a:schemeClr val="accent6">
                  <a:lumMod val="50000"/>
                </a:schemeClr>
              </a:fgClr>
              <a:bgClr>
                <a:schemeClr val="bg1"/>
              </a:bgClr>
            </a:pattFill>
          </c:spPr>
          <c:invertIfNegative val="0"/>
          <c:dLbls>
            <c:spPr>
              <a:noFill/>
              <a:ln>
                <a:noFill/>
              </a:ln>
              <a:effectLst/>
            </c:spPr>
            <c:txPr>
              <a:bodyPr wrap="square" lIns="38100" tIns="19050" rIns="38100" bIns="19050" anchor="ctr">
                <a:spAutoFit/>
              </a:bodyPr>
              <a:lstStyle/>
              <a:p>
                <a:pPr>
                  <a:defRPr sz="110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Factsheet!$A$259:$B$261</c:f>
              <c:strCache>
                <c:ptCount val="3"/>
                <c:pt idx="0">
                  <c:v>Male</c:v>
                </c:pt>
                <c:pt idx="1">
                  <c:v>Female</c:v>
                </c:pt>
                <c:pt idx="2">
                  <c:v>Both sexes</c:v>
                </c:pt>
              </c:strCache>
            </c:strRef>
          </c:cat>
          <c:val>
            <c:numRef>
              <c:f>Factsheet!$E$259:$E$261</c:f>
              <c:numCache>
                <c:formatCode>0.0%</c:formatCode>
                <c:ptCount val="3"/>
                <c:pt idx="0">
                  <c:v>0</c:v>
                </c:pt>
                <c:pt idx="1">
                  <c:v>0</c:v>
                </c:pt>
                <c:pt idx="2">
                  <c:v>0</c:v>
                </c:pt>
              </c:numCache>
            </c:numRef>
          </c:val>
          <c:extLst>
            <c:ext xmlns:c16="http://schemas.microsoft.com/office/drawing/2014/chart" uri="{C3380CC4-5D6E-409C-BE32-E72D297353CC}">
              <c16:uniqueId val="{00000000-FD37-4148-A3E0-3123DB164D24}"/>
            </c:ext>
          </c:extLst>
        </c:ser>
        <c:ser>
          <c:idx val="2"/>
          <c:order val="1"/>
          <c:tx>
            <c:strRef>
              <c:f>Factsheet!$F$258</c:f>
              <c:strCache>
                <c:ptCount val="1"/>
                <c:pt idx="0">
                  <c:v>Five-years</c:v>
                </c:pt>
              </c:strCache>
            </c:strRef>
          </c:tx>
          <c:spPr>
            <a:solidFill>
              <a:schemeClr val="accent2">
                <a:lumMod val="75000"/>
              </a:schemeClr>
            </a:solidFill>
          </c:spPr>
          <c:invertIfNegative val="0"/>
          <c:dLbls>
            <c:spPr>
              <a:noFill/>
              <a:ln>
                <a:noFill/>
              </a:ln>
              <a:effectLst/>
            </c:spPr>
            <c:txPr>
              <a:bodyPr wrap="square" lIns="38100" tIns="19050" rIns="38100" bIns="19050" anchor="ctr">
                <a:spAutoFit/>
              </a:bodyPr>
              <a:lstStyle/>
              <a:p>
                <a:pPr>
                  <a:defRPr sz="110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Factsheet!$A$259:$B$261</c:f>
              <c:strCache>
                <c:ptCount val="3"/>
                <c:pt idx="0">
                  <c:v>Male</c:v>
                </c:pt>
                <c:pt idx="1">
                  <c:v>Female</c:v>
                </c:pt>
                <c:pt idx="2">
                  <c:v>Both sexes</c:v>
                </c:pt>
              </c:strCache>
            </c:strRef>
          </c:cat>
          <c:val>
            <c:numRef>
              <c:f>Factsheet!$F$259:$F$261</c:f>
              <c:numCache>
                <c:formatCode>0.0%</c:formatCode>
                <c:ptCount val="3"/>
                <c:pt idx="0">
                  <c:v>0</c:v>
                </c:pt>
                <c:pt idx="1">
                  <c:v>0</c:v>
                </c:pt>
                <c:pt idx="2">
                  <c:v>0</c:v>
                </c:pt>
              </c:numCache>
            </c:numRef>
          </c:val>
          <c:extLst>
            <c:ext xmlns:c16="http://schemas.microsoft.com/office/drawing/2014/chart" uri="{C3380CC4-5D6E-409C-BE32-E72D297353CC}">
              <c16:uniqueId val="{00000001-FD37-4148-A3E0-3123DB164D24}"/>
            </c:ext>
          </c:extLst>
        </c:ser>
        <c:dLbls>
          <c:showLegendKey val="0"/>
          <c:showVal val="0"/>
          <c:showCatName val="0"/>
          <c:showSerName val="0"/>
          <c:showPercent val="0"/>
          <c:showBubbleSize val="0"/>
        </c:dLbls>
        <c:gapWidth val="25"/>
        <c:axId val="72797184"/>
        <c:axId val="73479680"/>
      </c:barChart>
      <c:catAx>
        <c:axId val="72797184"/>
        <c:scaling>
          <c:orientation val="maxMin"/>
        </c:scaling>
        <c:delete val="0"/>
        <c:axPos val="l"/>
        <c:numFmt formatCode="General" sourceLinked="1"/>
        <c:majorTickMark val="out"/>
        <c:minorTickMark val="none"/>
        <c:tickLblPos val="low"/>
        <c:spPr>
          <a:ln w="19050">
            <a:solidFill>
              <a:schemeClr val="tx1"/>
            </a:solidFill>
          </a:ln>
        </c:spPr>
        <c:txPr>
          <a:bodyPr rot="0" vert="horz"/>
          <a:lstStyle/>
          <a:p>
            <a:pPr>
              <a:defRPr/>
            </a:pPr>
            <a:endParaRPr lang="en-US"/>
          </a:p>
        </c:txPr>
        <c:crossAx val="73479680"/>
        <c:crossesAt val="0"/>
        <c:auto val="1"/>
        <c:lblAlgn val="ctr"/>
        <c:lblOffset val="100"/>
        <c:noMultiLvlLbl val="0"/>
      </c:catAx>
      <c:valAx>
        <c:axId val="73479680"/>
        <c:scaling>
          <c:orientation val="minMax"/>
        </c:scaling>
        <c:delete val="0"/>
        <c:axPos val="b"/>
        <c:title>
          <c:tx>
            <c:rich>
              <a:bodyPr rot="0" vert="horz"/>
              <a:lstStyle/>
              <a:p>
                <a:pPr>
                  <a:defRPr sz="1100"/>
                </a:pPr>
                <a:r>
                  <a:rPr lang="en-US" sz="1100"/>
                  <a:t>Age-standardised net survival (%)</a:t>
                </a:r>
              </a:p>
            </c:rich>
          </c:tx>
          <c:layout>
            <c:manualLayout>
              <c:xMode val="edge"/>
              <c:yMode val="edge"/>
              <c:x val="0.33410694360321963"/>
              <c:y val="0.9083591767595951"/>
            </c:manualLayout>
          </c:layout>
          <c:overlay val="0"/>
        </c:title>
        <c:numFmt formatCode="0%" sourceLinked="0"/>
        <c:majorTickMark val="out"/>
        <c:minorTickMark val="none"/>
        <c:tickLblPos val="nextTo"/>
        <c:spPr>
          <a:ln w="19050">
            <a:solidFill>
              <a:schemeClr val="tx1"/>
            </a:solidFill>
          </a:ln>
        </c:spPr>
        <c:crossAx val="72797184"/>
        <c:crosses val="max"/>
        <c:crossBetween val="between"/>
      </c:valAx>
      <c:spPr>
        <a:noFill/>
      </c:spPr>
    </c:plotArea>
    <c:legend>
      <c:legendPos val="r"/>
      <c:layout>
        <c:manualLayout>
          <c:xMode val="edge"/>
          <c:yMode val="edge"/>
          <c:x val="0.20346483320083128"/>
          <c:y val="1.9686786754187929E-2"/>
          <c:w val="0.67994857785633933"/>
          <c:h val="5.9494390877380537E-2"/>
        </c:manualLayout>
      </c:layout>
      <c:overlay val="0"/>
      <c:txPr>
        <a:bodyPr/>
        <a:lstStyle/>
        <a:p>
          <a:pPr>
            <a:defRPr sz="1100"/>
          </a:pPr>
          <a:endParaRPr lang="en-US"/>
        </a:p>
      </c:txPr>
    </c:legend>
    <c:plotVisOnly val="1"/>
    <c:dispBlanksAs val="gap"/>
    <c:showDLblsOverMax val="0"/>
  </c:chart>
  <c:spPr>
    <a:solidFill>
      <a:srgbClr val="FFFCF3"/>
    </a:solidFill>
    <a:ln w="38100" cap="rnd" cmpd="sng">
      <a:solidFill>
        <a:schemeClr val="accent2">
          <a:lumMod val="50000"/>
        </a:schemeClr>
      </a:solidFill>
    </a:ln>
  </c:spPr>
  <c:txPr>
    <a:bodyPr/>
    <a:lstStyle/>
    <a:p>
      <a:pPr>
        <a:defRPr sz="1000" baseline="0"/>
      </a:pPr>
      <a:endParaRPr lang="en-US"/>
    </a:p>
  </c:txPr>
  <c:printSettings>
    <c:headerFooter/>
    <c:pageMargins b="0.75000000000000389" l="0.70000000000000062" r="0.70000000000000062" t="0.75000000000000389"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2796935201017"/>
          <c:y val="2.969956817974952E-2"/>
          <c:w val="0.84822532045254784"/>
          <c:h val="0.76524484862530706"/>
        </c:manualLayout>
      </c:layout>
      <c:lineChart>
        <c:grouping val="standard"/>
        <c:varyColors val="0"/>
        <c:ser>
          <c:idx val="1"/>
          <c:order val="0"/>
          <c:tx>
            <c:v>Male</c:v>
          </c:tx>
          <c:spPr>
            <a:ln>
              <a:solidFill>
                <a:schemeClr val="accent5">
                  <a:lumMod val="75000"/>
                </a:schemeClr>
              </a:solidFill>
            </a:ln>
          </c:spPr>
          <c:marker>
            <c:symbol val="square"/>
            <c:size val="6"/>
            <c:spPr>
              <a:solidFill>
                <a:schemeClr val="accent5">
                  <a:lumMod val="60000"/>
                  <a:lumOff val="40000"/>
                </a:schemeClr>
              </a:solidFill>
              <a:ln w="6350">
                <a:solidFill>
                  <a:schemeClr val="accent5">
                    <a:lumMod val="75000"/>
                  </a:schemeClr>
                </a:solidFill>
              </a:ln>
            </c:spPr>
          </c:marker>
          <c:cat>
            <c:numRef>
              <c:f>DATA!$A$46:$A$70</c:f>
              <c:numCache>
                <c:formatCode>General</c:formatCode>
                <c:ptCount val="25"/>
              </c:numCache>
            </c:numRef>
          </c:cat>
          <c:val>
            <c:numRef>
              <c:f>DATA!$B$46:$B$70</c:f>
              <c:numCache>
                <c:formatCode>General</c:formatCode>
                <c:ptCount val="25"/>
              </c:numCache>
            </c:numRef>
          </c:val>
          <c:smooth val="0"/>
          <c:extLst>
            <c:ext xmlns:c16="http://schemas.microsoft.com/office/drawing/2014/chart" uri="{C3380CC4-5D6E-409C-BE32-E72D297353CC}">
              <c16:uniqueId val="{00000000-8C44-4F79-8854-8BC05BD067D1}"/>
            </c:ext>
          </c:extLst>
        </c:ser>
        <c:ser>
          <c:idx val="2"/>
          <c:order val="1"/>
          <c:tx>
            <c:v>Female</c:v>
          </c:tx>
          <c:spPr>
            <a:ln>
              <a:solidFill>
                <a:schemeClr val="accent2">
                  <a:lumMod val="75000"/>
                </a:schemeClr>
              </a:solidFill>
            </a:ln>
          </c:spPr>
          <c:marker>
            <c:symbol val="circle"/>
            <c:size val="6"/>
            <c:spPr>
              <a:solidFill>
                <a:schemeClr val="accent4"/>
              </a:solidFill>
              <a:ln>
                <a:solidFill>
                  <a:schemeClr val="accent2">
                    <a:lumMod val="75000"/>
                  </a:schemeClr>
                </a:solidFill>
              </a:ln>
            </c:spPr>
          </c:marker>
          <c:cat>
            <c:numRef>
              <c:f>DATA!$A$46:$A$70</c:f>
              <c:numCache>
                <c:formatCode>General</c:formatCode>
                <c:ptCount val="25"/>
              </c:numCache>
            </c:numRef>
          </c:cat>
          <c:val>
            <c:numRef>
              <c:f>DATA!$E$46:$E$70</c:f>
              <c:numCache>
                <c:formatCode>General</c:formatCode>
                <c:ptCount val="25"/>
              </c:numCache>
            </c:numRef>
          </c:val>
          <c:smooth val="0"/>
          <c:extLst>
            <c:ext xmlns:c16="http://schemas.microsoft.com/office/drawing/2014/chart" uri="{C3380CC4-5D6E-409C-BE32-E72D297353CC}">
              <c16:uniqueId val="{00000001-8C44-4F79-8854-8BC05BD067D1}"/>
            </c:ext>
          </c:extLst>
        </c:ser>
        <c:dLbls>
          <c:showLegendKey val="0"/>
          <c:showVal val="0"/>
          <c:showCatName val="0"/>
          <c:showSerName val="0"/>
          <c:showPercent val="0"/>
          <c:showBubbleSize val="0"/>
        </c:dLbls>
        <c:marker val="1"/>
        <c:smooth val="0"/>
        <c:axId val="72797184"/>
        <c:axId val="73479680"/>
      </c:lineChart>
      <c:catAx>
        <c:axId val="72797184"/>
        <c:scaling>
          <c:orientation val="minMax"/>
        </c:scaling>
        <c:delete val="0"/>
        <c:axPos val="b"/>
        <c:title>
          <c:tx>
            <c:rich>
              <a:bodyPr/>
              <a:lstStyle/>
              <a:p>
                <a:pPr>
                  <a:defRPr sz="1100"/>
                </a:pPr>
                <a:r>
                  <a:rPr lang="en-US" sz="1100"/>
                  <a:t>Year of diagnosis</a:t>
                </a:r>
              </a:p>
            </c:rich>
          </c:tx>
          <c:layout>
            <c:manualLayout>
              <c:xMode val="edge"/>
              <c:yMode val="edge"/>
              <c:x val="0.46402985786608725"/>
              <c:y val="0.92031801109607059"/>
            </c:manualLayout>
          </c:layout>
          <c:overlay val="0"/>
        </c:title>
        <c:numFmt formatCode="General" sourceLinked="1"/>
        <c:majorTickMark val="out"/>
        <c:minorTickMark val="none"/>
        <c:tickLblPos val="nextTo"/>
        <c:spPr>
          <a:ln w="19050">
            <a:solidFill>
              <a:schemeClr val="tx1"/>
            </a:solidFill>
          </a:ln>
        </c:spPr>
        <c:txPr>
          <a:bodyPr rot="-5400000" vert="horz"/>
          <a:lstStyle/>
          <a:p>
            <a:pPr>
              <a:defRPr/>
            </a:pPr>
            <a:endParaRPr lang="en-US"/>
          </a:p>
        </c:txPr>
        <c:crossAx val="73479680"/>
        <c:crossesAt val="0"/>
        <c:auto val="1"/>
        <c:lblAlgn val="ctr"/>
        <c:lblOffset val="100"/>
        <c:tickLblSkip val="1"/>
        <c:noMultiLvlLbl val="0"/>
      </c:catAx>
      <c:valAx>
        <c:axId val="73479680"/>
        <c:scaling>
          <c:orientation val="minMax"/>
          <c:min val="0"/>
        </c:scaling>
        <c:delete val="0"/>
        <c:axPos val="l"/>
        <c:title>
          <c:tx>
            <c:rich>
              <a:bodyPr rot="-5400000" vert="horz"/>
              <a:lstStyle/>
              <a:p>
                <a:pPr>
                  <a:defRPr sz="1100"/>
                </a:pPr>
                <a:r>
                  <a:rPr lang="en-US" sz="1100"/>
                  <a:t>Number of cases diagnosed</a:t>
                </a:r>
              </a:p>
            </c:rich>
          </c:tx>
          <c:layout>
            <c:manualLayout>
              <c:xMode val="edge"/>
              <c:yMode val="edge"/>
              <c:x val="5.1123715893834102E-3"/>
              <c:y val="0.11100116280387436"/>
            </c:manualLayout>
          </c:layout>
          <c:overlay val="0"/>
        </c:title>
        <c:numFmt formatCode="#,##0" sourceLinked="0"/>
        <c:majorTickMark val="out"/>
        <c:minorTickMark val="none"/>
        <c:tickLblPos val="nextTo"/>
        <c:spPr>
          <a:ln w="19050">
            <a:solidFill>
              <a:schemeClr val="tx1"/>
            </a:solidFill>
          </a:ln>
        </c:spPr>
        <c:crossAx val="72797184"/>
        <c:crosses val="autoZero"/>
        <c:crossBetween val="between"/>
      </c:valAx>
      <c:spPr>
        <a:noFill/>
      </c:spPr>
    </c:plotArea>
    <c:legend>
      <c:legendPos val="r"/>
      <c:layout>
        <c:manualLayout>
          <c:xMode val="edge"/>
          <c:yMode val="edge"/>
          <c:x val="0.62234836723359033"/>
          <c:y val="0.67088044468018138"/>
          <c:w val="0.3569285973559112"/>
          <c:h val="0.10617009835763548"/>
        </c:manualLayout>
      </c:layout>
      <c:overlay val="0"/>
      <c:txPr>
        <a:bodyPr/>
        <a:lstStyle/>
        <a:p>
          <a:pPr>
            <a:defRPr sz="1100"/>
          </a:pPr>
          <a:endParaRPr lang="en-US"/>
        </a:p>
      </c:txPr>
    </c:legend>
    <c:plotVisOnly val="1"/>
    <c:dispBlanksAs val="gap"/>
    <c:showDLblsOverMax val="0"/>
  </c:chart>
  <c:spPr>
    <a:solidFill>
      <a:srgbClr val="FFFAEB"/>
    </a:solidFill>
    <a:ln w="38100" cap="rnd" cmpd="sng">
      <a:solidFill>
        <a:schemeClr val="accent2">
          <a:lumMod val="50000"/>
        </a:schemeClr>
      </a:solidFill>
    </a:ln>
  </c:spPr>
  <c:txPr>
    <a:bodyPr/>
    <a:lstStyle/>
    <a:p>
      <a:pPr>
        <a:defRPr sz="1000" baseline="0"/>
      </a:pPr>
      <a:endParaRPr lang="en-US"/>
    </a:p>
  </c:txPr>
  <c:printSettings>
    <c:headerFooter/>
    <c:pageMargins b="0.75000000000000389" l="0.70000000000000062" r="0.70000000000000062" t="0.750000000000003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6775957529221"/>
          <c:y val="2.9699537037037038E-2"/>
          <c:w val="0.71107794663810975"/>
          <c:h val="0.74046506102122045"/>
        </c:manualLayout>
      </c:layout>
      <c:barChart>
        <c:barDir val="col"/>
        <c:grouping val="clustered"/>
        <c:varyColors val="0"/>
        <c:ser>
          <c:idx val="0"/>
          <c:order val="2"/>
          <c:tx>
            <c:v>Male cases</c:v>
          </c:tx>
          <c:spPr>
            <a:solidFill>
              <a:schemeClr val="accent5"/>
            </a:solidFill>
          </c:spPr>
          <c:invertIfNegative val="0"/>
          <c:cat>
            <c:strLit>
              <c:ptCount val="14"/>
              <c:pt idx="0">
                <c:v>25 to 29</c:v>
              </c:pt>
              <c:pt idx="1">
                <c:v>30 to 34</c:v>
              </c:pt>
              <c:pt idx="2">
                <c:v>35 to 39</c:v>
              </c:pt>
              <c:pt idx="3">
                <c:v>40 to 44</c:v>
              </c:pt>
              <c:pt idx="4">
                <c:v>45 to 49</c:v>
              </c:pt>
              <c:pt idx="5">
                <c:v>50 to 54</c:v>
              </c:pt>
              <c:pt idx="6">
                <c:v>55 to 59</c:v>
              </c:pt>
              <c:pt idx="7">
                <c:v>60 to 64</c:v>
              </c:pt>
              <c:pt idx="8">
                <c:v>65 to 69</c:v>
              </c:pt>
              <c:pt idx="9">
                <c:v>70 to 74</c:v>
              </c:pt>
              <c:pt idx="10">
                <c:v>75 to 79</c:v>
              </c:pt>
              <c:pt idx="11">
                <c:v>80 to 84</c:v>
              </c:pt>
              <c:pt idx="12">
                <c:v>85 to 89</c:v>
              </c:pt>
              <c:pt idx="13">
                <c:v>90+</c:v>
              </c:pt>
            </c:strLit>
          </c:cat>
          <c:val>
            <c:numRef>
              <c:f>DATA!$B$20:$B$38</c:f>
              <c:numCache>
                <c:formatCode>General</c:formatCode>
                <c:ptCount val="19"/>
              </c:numCache>
            </c:numRef>
          </c:val>
          <c:extLst>
            <c:ext xmlns:c16="http://schemas.microsoft.com/office/drawing/2014/chart" uri="{C3380CC4-5D6E-409C-BE32-E72D297353CC}">
              <c16:uniqueId val="{00000000-FF63-4671-B9A2-120E7070AF2D}"/>
            </c:ext>
          </c:extLst>
        </c:ser>
        <c:ser>
          <c:idx val="3"/>
          <c:order val="3"/>
          <c:tx>
            <c:v>Female cases</c:v>
          </c:tx>
          <c:spPr>
            <a:pattFill prst="dkDnDiag">
              <a:fgClr>
                <a:schemeClr val="accent4"/>
              </a:fgClr>
              <a:bgClr>
                <a:schemeClr val="bg1"/>
              </a:bgClr>
            </a:pattFill>
          </c:spPr>
          <c:invertIfNegative val="0"/>
          <c:cat>
            <c:strLit>
              <c:ptCount val="14"/>
              <c:pt idx="0">
                <c:v>25 to 29</c:v>
              </c:pt>
              <c:pt idx="1">
                <c:v>30 to 34</c:v>
              </c:pt>
              <c:pt idx="2">
                <c:v>35 to 39</c:v>
              </c:pt>
              <c:pt idx="3">
                <c:v>40 to 44</c:v>
              </c:pt>
              <c:pt idx="4">
                <c:v>45 to 49</c:v>
              </c:pt>
              <c:pt idx="5">
                <c:v>50 to 54</c:v>
              </c:pt>
              <c:pt idx="6">
                <c:v>55 to 59</c:v>
              </c:pt>
              <c:pt idx="7">
                <c:v>60 to 64</c:v>
              </c:pt>
              <c:pt idx="8">
                <c:v>65 to 69</c:v>
              </c:pt>
              <c:pt idx="9">
                <c:v>70 to 74</c:v>
              </c:pt>
              <c:pt idx="10">
                <c:v>75 to 79</c:v>
              </c:pt>
              <c:pt idx="11">
                <c:v>80 to 84</c:v>
              </c:pt>
              <c:pt idx="12">
                <c:v>85 to 89</c:v>
              </c:pt>
              <c:pt idx="13">
                <c:v>90+</c:v>
              </c:pt>
            </c:strLit>
          </c:cat>
          <c:val>
            <c:numRef>
              <c:f>DATA!$D$20:$D$38</c:f>
              <c:numCache>
                <c:formatCode>General</c:formatCode>
                <c:ptCount val="19"/>
              </c:numCache>
            </c:numRef>
          </c:val>
          <c:extLst>
            <c:ext xmlns:c16="http://schemas.microsoft.com/office/drawing/2014/chart" uri="{C3380CC4-5D6E-409C-BE32-E72D297353CC}">
              <c16:uniqueId val="{00000001-FF63-4671-B9A2-120E7070AF2D}"/>
            </c:ext>
          </c:extLst>
        </c:ser>
        <c:dLbls>
          <c:showLegendKey val="0"/>
          <c:showVal val="0"/>
          <c:showCatName val="0"/>
          <c:showSerName val="0"/>
          <c:showPercent val="0"/>
          <c:showBubbleSize val="0"/>
        </c:dLbls>
        <c:gapWidth val="50"/>
        <c:axId val="73487872"/>
        <c:axId val="73481600"/>
      </c:barChart>
      <c:lineChart>
        <c:grouping val="standard"/>
        <c:varyColors val="0"/>
        <c:ser>
          <c:idx val="1"/>
          <c:order val="0"/>
          <c:tx>
            <c:v>Male rates</c:v>
          </c:tx>
          <c:spPr>
            <a:ln w="31750">
              <a:solidFill>
                <a:srgbClr val="002060"/>
              </a:solidFill>
            </a:ln>
          </c:spPr>
          <c:marker>
            <c:symbol val="none"/>
          </c:marker>
          <c:cat>
            <c:numRef>
              <c:f>DATA!$A$20:$A$38</c:f>
              <c:numCache>
                <c:formatCode>General</c:formatCode>
                <c:ptCount val="19"/>
              </c:numCache>
            </c:numRef>
          </c:cat>
          <c:val>
            <c:numRef>
              <c:f>DATA!$C$20:$C$38</c:f>
              <c:numCache>
                <c:formatCode>General</c:formatCode>
                <c:ptCount val="19"/>
              </c:numCache>
            </c:numRef>
          </c:val>
          <c:smooth val="1"/>
          <c:extLst>
            <c:ext xmlns:c16="http://schemas.microsoft.com/office/drawing/2014/chart" uri="{C3380CC4-5D6E-409C-BE32-E72D297353CC}">
              <c16:uniqueId val="{00000002-FF63-4671-B9A2-120E7070AF2D}"/>
            </c:ext>
          </c:extLst>
        </c:ser>
        <c:ser>
          <c:idx val="2"/>
          <c:order val="1"/>
          <c:tx>
            <c:v>Female rates</c:v>
          </c:tx>
          <c:spPr>
            <a:ln w="31750">
              <a:solidFill>
                <a:schemeClr val="accent2">
                  <a:lumMod val="75000"/>
                </a:schemeClr>
              </a:solidFill>
              <a:prstDash val="dash"/>
            </a:ln>
          </c:spPr>
          <c:marker>
            <c:symbol val="none"/>
          </c:marker>
          <c:cat>
            <c:numRef>
              <c:f>DATA!$A$20:$A$38</c:f>
              <c:numCache>
                <c:formatCode>General</c:formatCode>
                <c:ptCount val="19"/>
              </c:numCache>
            </c:numRef>
          </c:cat>
          <c:val>
            <c:numRef>
              <c:f>DATA!$E$20:$E$38</c:f>
              <c:numCache>
                <c:formatCode>General</c:formatCode>
                <c:ptCount val="19"/>
              </c:numCache>
            </c:numRef>
          </c:val>
          <c:smooth val="1"/>
          <c:extLst>
            <c:ext xmlns:c16="http://schemas.microsoft.com/office/drawing/2014/chart" uri="{C3380CC4-5D6E-409C-BE32-E72D297353CC}">
              <c16:uniqueId val="{00000003-FF63-4671-B9A2-120E7070AF2D}"/>
            </c:ext>
          </c:extLst>
        </c:ser>
        <c:dLbls>
          <c:showLegendKey val="0"/>
          <c:showVal val="0"/>
          <c:showCatName val="0"/>
          <c:showSerName val="0"/>
          <c:showPercent val="0"/>
          <c:showBubbleSize val="0"/>
        </c:dLbls>
        <c:marker val="1"/>
        <c:smooth val="0"/>
        <c:axId val="72797184"/>
        <c:axId val="73479680"/>
      </c:lineChart>
      <c:catAx>
        <c:axId val="72797184"/>
        <c:scaling>
          <c:orientation val="minMax"/>
        </c:scaling>
        <c:delete val="0"/>
        <c:axPos val="b"/>
        <c:title>
          <c:tx>
            <c:rich>
              <a:bodyPr/>
              <a:lstStyle/>
              <a:p>
                <a:pPr>
                  <a:defRPr sz="1200"/>
                </a:pPr>
                <a:r>
                  <a:rPr lang="en-US" sz="1200"/>
                  <a:t>Age at diagnosis</a:t>
                </a:r>
              </a:p>
            </c:rich>
          </c:tx>
          <c:layout/>
          <c:overlay val="0"/>
        </c:title>
        <c:numFmt formatCode="General" sourceLinked="1"/>
        <c:majorTickMark val="out"/>
        <c:minorTickMark val="none"/>
        <c:tickLblPos val="nextTo"/>
        <c:spPr>
          <a:ln w="19050">
            <a:solidFill>
              <a:schemeClr val="tx1"/>
            </a:solidFill>
          </a:ln>
        </c:spPr>
        <c:txPr>
          <a:bodyPr rot="-5400000" vert="horz"/>
          <a:lstStyle/>
          <a:p>
            <a:pPr>
              <a:defRPr/>
            </a:pPr>
            <a:endParaRPr lang="en-US"/>
          </a:p>
        </c:txPr>
        <c:crossAx val="73479680"/>
        <c:crossesAt val="0"/>
        <c:auto val="1"/>
        <c:lblAlgn val="ctr"/>
        <c:lblOffset val="100"/>
        <c:noMultiLvlLbl val="0"/>
      </c:catAx>
      <c:valAx>
        <c:axId val="73479680"/>
        <c:scaling>
          <c:orientation val="minMax"/>
          <c:min val="0"/>
        </c:scaling>
        <c:delete val="0"/>
        <c:axPos val="l"/>
        <c:title>
          <c:tx>
            <c:rich>
              <a:bodyPr rot="-5400000" vert="horz"/>
              <a:lstStyle/>
              <a:p>
                <a:pPr>
                  <a:defRPr sz="1200"/>
                </a:pPr>
                <a:r>
                  <a:rPr lang="en-US" sz="1200"/>
                  <a:t>Age-specific incidence rate per 100,000 males/females</a:t>
                </a:r>
              </a:p>
            </c:rich>
          </c:tx>
          <c:layout>
            <c:manualLayout>
              <c:xMode val="edge"/>
              <c:yMode val="edge"/>
              <c:x val="5.0607057017501068E-4"/>
              <c:y val="1.833957904561798E-2"/>
            </c:manualLayout>
          </c:layout>
          <c:overlay val="0"/>
        </c:title>
        <c:numFmt formatCode="#,##0" sourceLinked="0"/>
        <c:majorTickMark val="out"/>
        <c:minorTickMark val="none"/>
        <c:tickLblPos val="nextTo"/>
        <c:spPr>
          <a:ln w="19050">
            <a:solidFill>
              <a:schemeClr val="tx1"/>
            </a:solidFill>
          </a:ln>
        </c:spPr>
        <c:crossAx val="72797184"/>
        <c:crosses val="autoZero"/>
        <c:crossBetween val="between"/>
      </c:valAx>
      <c:valAx>
        <c:axId val="73481600"/>
        <c:scaling>
          <c:orientation val="minMax"/>
        </c:scaling>
        <c:delete val="0"/>
        <c:axPos val="r"/>
        <c:title>
          <c:tx>
            <c:rich>
              <a:bodyPr rot="5400000" vert="horz"/>
              <a:lstStyle/>
              <a:p>
                <a:pPr>
                  <a:defRPr sz="1200"/>
                </a:pPr>
                <a:r>
                  <a:rPr lang="en-US" sz="1200"/>
                  <a:t>Average number of cases per year</a:t>
                </a:r>
              </a:p>
            </c:rich>
          </c:tx>
          <c:layout>
            <c:manualLayout>
              <c:xMode val="edge"/>
              <c:yMode val="edge"/>
              <c:x val="0.95615996025832095"/>
              <c:y val="3.0809787772475446E-2"/>
            </c:manualLayout>
          </c:layout>
          <c:overlay val="0"/>
        </c:title>
        <c:numFmt formatCode="General" sourceLinked="1"/>
        <c:majorTickMark val="out"/>
        <c:minorTickMark val="none"/>
        <c:tickLblPos val="nextTo"/>
        <c:spPr>
          <a:ln w="19050">
            <a:solidFill>
              <a:schemeClr val="tx1"/>
            </a:solidFill>
          </a:ln>
        </c:spPr>
        <c:crossAx val="73487872"/>
        <c:crosses val="max"/>
        <c:crossBetween val="between"/>
      </c:valAx>
      <c:catAx>
        <c:axId val="73487872"/>
        <c:scaling>
          <c:orientation val="minMax"/>
        </c:scaling>
        <c:delete val="1"/>
        <c:axPos val="b"/>
        <c:numFmt formatCode="General" sourceLinked="1"/>
        <c:majorTickMark val="out"/>
        <c:minorTickMark val="none"/>
        <c:tickLblPos val="none"/>
        <c:crossAx val="73481600"/>
        <c:crosses val="autoZero"/>
        <c:auto val="1"/>
        <c:lblAlgn val="ctr"/>
        <c:lblOffset val="100"/>
        <c:noMultiLvlLbl val="0"/>
      </c:catAx>
      <c:spPr>
        <a:noFill/>
      </c:spPr>
    </c:plotArea>
    <c:legend>
      <c:legendPos val="r"/>
      <c:layout>
        <c:manualLayout>
          <c:xMode val="edge"/>
          <c:yMode val="edge"/>
          <c:x val="0.18978436518964539"/>
          <c:y val="2.6378958230824357E-2"/>
          <c:w val="0.26853553131464691"/>
          <c:h val="0.30421636084763048"/>
        </c:manualLayout>
      </c:layout>
      <c:overlay val="0"/>
      <c:txPr>
        <a:bodyPr/>
        <a:lstStyle/>
        <a:p>
          <a:pPr>
            <a:defRPr sz="1200"/>
          </a:pPr>
          <a:endParaRPr lang="en-US"/>
        </a:p>
      </c:txPr>
    </c:legend>
    <c:plotVisOnly val="1"/>
    <c:dispBlanksAs val="gap"/>
    <c:showDLblsOverMax val="0"/>
  </c:chart>
  <c:spPr>
    <a:solidFill>
      <a:srgbClr val="FFFCF3"/>
    </a:solidFill>
    <a:ln w="38100" cap="rnd" cmpd="sng">
      <a:solidFill>
        <a:schemeClr val="accent2">
          <a:lumMod val="50000"/>
        </a:schemeClr>
      </a:solidFill>
    </a:ln>
  </c:spPr>
  <c:txPr>
    <a:bodyPr/>
    <a:lstStyle/>
    <a:p>
      <a:pPr>
        <a:defRPr sz="1000" baseline="0"/>
      </a:pPr>
      <a:endParaRPr lang="en-US"/>
    </a:p>
  </c:txPr>
  <c:printSettings>
    <c:headerFooter/>
    <c:pageMargins b="0.75000000000000389" l="0.70000000000000062" r="0.70000000000000062" t="0.750000000000003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85491503343104"/>
          <c:y val="2.9699537037037038E-2"/>
          <c:w val="0.86954307718834412"/>
          <c:h val="0.76235619263301391"/>
        </c:manualLayout>
      </c:layout>
      <c:barChart>
        <c:barDir val="col"/>
        <c:grouping val="clustered"/>
        <c:varyColors val="0"/>
        <c:ser>
          <c:idx val="1"/>
          <c:order val="0"/>
          <c:tx>
            <c:v>Males</c:v>
          </c:tx>
          <c:spPr>
            <a:solidFill>
              <a:schemeClr val="accent5">
                <a:lumMod val="50000"/>
              </a:schemeClr>
            </a:solidFill>
          </c:spPr>
          <c:invertIfNegative val="0"/>
          <c:dLbls>
            <c:numFmt formatCode="#,##0" sourceLinked="0"/>
            <c:spPr>
              <a:noFill/>
              <a:ln>
                <a:noFill/>
              </a:ln>
              <a:effectLst/>
            </c:spPr>
            <c:txPr>
              <a:bodyPr rot="-5400000" vert="horz"/>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DATA!$B$146:$B$150</c:f>
              <c:numCache>
                <c:formatCode>General</c:formatCode>
                <c:ptCount val="5"/>
              </c:numCache>
            </c:numRef>
          </c:cat>
          <c:val>
            <c:numRef>
              <c:f>DATA!$H$132:$H$136</c:f>
              <c:numCache>
                <c:formatCode>0.0</c:formatCode>
                <c:ptCount val="5"/>
              </c:numCache>
            </c:numRef>
          </c:val>
          <c:extLst>
            <c:ext xmlns:c16="http://schemas.microsoft.com/office/drawing/2014/chart" uri="{C3380CC4-5D6E-409C-BE32-E72D297353CC}">
              <c16:uniqueId val="{00000002-8FAD-40D0-B2D5-4E6549630576}"/>
            </c:ext>
          </c:extLst>
        </c:ser>
        <c:ser>
          <c:idx val="2"/>
          <c:order val="1"/>
          <c:tx>
            <c:v>Females</c:v>
          </c:tx>
          <c:spPr>
            <a:pattFill prst="wdUpDiag">
              <a:fgClr>
                <a:srgbClr val="700000"/>
              </a:fgClr>
              <a:bgClr>
                <a:schemeClr val="bg1"/>
              </a:bgClr>
            </a:pattFill>
          </c:spPr>
          <c:invertIfNegative val="0"/>
          <c:dLbls>
            <c:numFmt formatCode="#,##0" sourceLinked="0"/>
            <c:spPr>
              <a:noFill/>
              <a:ln>
                <a:noFill/>
              </a:ln>
              <a:effectLst/>
            </c:spPr>
            <c:txPr>
              <a:bodyPr rot="-5400000" vert="horz"/>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DATA!$B$146:$B$150</c:f>
              <c:numCache>
                <c:formatCode>General</c:formatCode>
                <c:ptCount val="5"/>
              </c:numCache>
            </c:numRef>
          </c:cat>
          <c:val>
            <c:numRef>
              <c:f>DATA!$H$139:$H$143</c:f>
              <c:numCache>
                <c:formatCode>0.0</c:formatCode>
                <c:ptCount val="5"/>
              </c:numCache>
            </c:numRef>
          </c:val>
          <c:extLst>
            <c:ext xmlns:c16="http://schemas.microsoft.com/office/drawing/2014/chart" uri="{C3380CC4-5D6E-409C-BE32-E72D297353CC}">
              <c16:uniqueId val="{00000003-8FAD-40D0-B2D5-4E6549630576}"/>
            </c:ext>
          </c:extLst>
        </c:ser>
        <c:ser>
          <c:idx val="0"/>
          <c:order val="2"/>
          <c:tx>
            <c:v>All persons</c:v>
          </c:tx>
          <c:spPr>
            <a:pattFill prst="narHorz">
              <a:fgClr>
                <a:schemeClr val="accent6">
                  <a:lumMod val="75000"/>
                </a:schemeClr>
              </a:fgClr>
              <a:bgClr>
                <a:schemeClr val="bg1"/>
              </a:bgClr>
            </a:pattFill>
          </c:spPr>
          <c:invertIfNegative val="0"/>
          <c:dLbls>
            <c:numFmt formatCode="#,##0" sourceLinked="0"/>
            <c:spPr>
              <a:noFill/>
              <a:ln>
                <a:noFill/>
              </a:ln>
              <a:effectLst/>
            </c:spPr>
            <c:txPr>
              <a:bodyPr rot="-5400000" vert="horz"/>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DATA!$B$146:$B$150</c:f>
              <c:numCache>
                <c:formatCode>General</c:formatCode>
                <c:ptCount val="5"/>
              </c:numCache>
            </c:numRef>
          </c:cat>
          <c:val>
            <c:numRef>
              <c:f>DATA!$H$146:$H$150</c:f>
              <c:numCache>
                <c:formatCode>0.0</c:formatCode>
                <c:ptCount val="5"/>
              </c:numCache>
            </c:numRef>
          </c:val>
          <c:extLst>
            <c:ext xmlns:c16="http://schemas.microsoft.com/office/drawing/2014/chart" uri="{C3380CC4-5D6E-409C-BE32-E72D297353CC}">
              <c16:uniqueId val="{00000000-8FAD-40D0-B2D5-4E6549630576}"/>
            </c:ext>
          </c:extLst>
        </c:ser>
        <c:dLbls>
          <c:showLegendKey val="0"/>
          <c:showVal val="0"/>
          <c:showCatName val="0"/>
          <c:showSerName val="0"/>
          <c:showPercent val="0"/>
          <c:showBubbleSize val="0"/>
        </c:dLbls>
        <c:gapWidth val="50"/>
        <c:axId val="72797184"/>
        <c:axId val="73479680"/>
      </c:barChart>
      <c:catAx>
        <c:axId val="72797184"/>
        <c:scaling>
          <c:orientation val="minMax"/>
        </c:scaling>
        <c:delete val="0"/>
        <c:axPos val="b"/>
        <c:title>
          <c:tx>
            <c:rich>
              <a:bodyPr/>
              <a:lstStyle/>
              <a:p>
                <a:pPr>
                  <a:defRPr sz="1100"/>
                </a:pPr>
                <a:r>
                  <a:rPr lang="en-US" sz="1100"/>
                  <a:t>Health and Social Care Trust</a:t>
                </a:r>
              </a:p>
            </c:rich>
          </c:tx>
          <c:layout/>
          <c:overlay val="0"/>
        </c:title>
        <c:numFmt formatCode="General" sourceLinked="1"/>
        <c:majorTickMark val="out"/>
        <c:minorTickMark val="none"/>
        <c:tickLblPos val="low"/>
        <c:spPr>
          <a:ln w="19050">
            <a:solidFill>
              <a:schemeClr val="tx1"/>
            </a:solidFill>
          </a:ln>
        </c:spPr>
        <c:txPr>
          <a:bodyPr rot="0" vert="horz"/>
          <a:lstStyle/>
          <a:p>
            <a:pPr>
              <a:defRPr/>
            </a:pPr>
            <a:endParaRPr lang="en-US"/>
          </a:p>
        </c:txPr>
        <c:crossAx val="73479680"/>
        <c:crossesAt val="100"/>
        <c:auto val="1"/>
        <c:lblAlgn val="ctr"/>
        <c:lblOffset val="100"/>
        <c:noMultiLvlLbl val="0"/>
      </c:catAx>
      <c:valAx>
        <c:axId val="73479680"/>
        <c:scaling>
          <c:orientation val="minMax"/>
          <c:max val="160"/>
          <c:min val="70"/>
        </c:scaling>
        <c:delete val="0"/>
        <c:axPos val="l"/>
        <c:title>
          <c:tx>
            <c:rich>
              <a:bodyPr rot="-5400000" vert="horz"/>
              <a:lstStyle/>
              <a:p>
                <a:pPr>
                  <a:defRPr sz="1100"/>
                </a:pPr>
                <a:r>
                  <a:rPr lang="en-US" sz="1100"/>
                  <a:t>Standardised Incidence Ratio</a:t>
                </a:r>
              </a:p>
            </c:rich>
          </c:tx>
          <c:layout>
            <c:manualLayout>
              <c:xMode val="edge"/>
              <c:yMode val="edge"/>
              <c:x val="7.9721309654860858E-4"/>
              <c:y val="0.14069067892513526"/>
            </c:manualLayout>
          </c:layout>
          <c:overlay val="0"/>
        </c:title>
        <c:numFmt formatCode="#,##0" sourceLinked="0"/>
        <c:majorTickMark val="out"/>
        <c:minorTickMark val="none"/>
        <c:tickLblPos val="nextTo"/>
        <c:spPr>
          <a:ln w="19050">
            <a:solidFill>
              <a:schemeClr val="tx1"/>
            </a:solidFill>
          </a:ln>
        </c:spPr>
        <c:crossAx val="72797184"/>
        <c:crosses val="autoZero"/>
        <c:crossBetween val="between"/>
      </c:valAx>
      <c:spPr>
        <a:noFill/>
      </c:spPr>
    </c:plotArea>
    <c:legend>
      <c:legendPos val="r"/>
      <c:layout>
        <c:manualLayout>
          <c:xMode val="edge"/>
          <c:yMode val="edge"/>
          <c:x val="0.79266854416920518"/>
          <c:y val="1.844238220222472E-2"/>
          <c:w val="0.19669693660555204"/>
          <c:h val="0.19704646848221988"/>
        </c:manualLayout>
      </c:layout>
      <c:overlay val="0"/>
      <c:txPr>
        <a:bodyPr/>
        <a:lstStyle/>
        <a:p>
          <a:pPr>
            <a:defRPr sz="1100"/>
          </a:pPr>
          <a:endParaRPr lang="en-US"/>
        </a:p>
      </c:txPr>
    </c:legend>
    <c:plotVisOnly val="1"/>
    <c:dispBlanksAs val="gap"/>
    <c:showDLblsOverMax val="0"/>
  </c:chart>
  <c:spPr>
    <a:solidFill>
      <a:srgbClr val="FFFCF3"/>
    </a:solidFill>
    <a:ln w="38100" cap="rnd" cmpd="sng">
      <a:solidFill>
        <a:schemeClr val="accent2">
          <a:lumMod val="50000"/>
        </a:schemeClr>
      </a:solidFill>
    </a:ln>
  </c:spPr>
  <c:txPr>
    <a:bodyPr/>
    <a:lstStyle/>
    <a:p>
      <a:pPr>
        <a:defRPr sz="1000" baseline="0"/>
      </a:pPr>
      <a:endParaRPr lang="en-US"/>
    </a:p>
  </c:txPr>
  <c:printSettings>
    <c:headerFooter/>
    <c:pageMargins b="0.75000000000000389" l="0.70000000000000062" r="0.70000000000000062" t="0.750000000000003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4111160356887"/>
          <c:y val="2.9699537037037038E-2"/>
          <c:w val="0.86958831284681026"/>
          <c:h val="0.79094833936135989"/>
        </c:manualLayout>
      </c:layout>
      <c:barChart>
        <c:barDir val="col"/>
        <c:grouping val="clustered"/>
        <c:varyColors val="0"/>
        <c:ser>
          <c:idx val="1"/>
          <c:order val="0"/>
          <c:tx>
            <c:v>Males</c:v>
          </c:tx>
          <c:spPr>
            <a:solidFill>
              <a:srgbClr val="002060"/>
            </a:solidFill>
          </c:spPr>
          <c:invertIfNegative val="0"/>
          <c:dLbls>
            <c:numFmt formatCode="#,##0" sourceLinked="0"/>
            <c:spPr>
              <a:noFill/>
              <a:ln>
                <a:noFill/>
              </a:ln>
              <a:effectLst/>
            </c:spPr>
            <c:txPr>
              <a:bodyPr rot="-5400000" vert="horz"/>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DATA!$B$172:$B$176</c:f>
              <c:numCache>
                <c:formatCode>General</c:formatCode>
                <c:ptCount val="5"/>
              </c:numCache>
            </c:numRef>
          </c:cat>
          <c:val>
            <c:numRef>
              <c:f>DATA!$H$158:$H$162</c:f>
              <c:numCache>
                <c:formatCode>0.0</c:formatCode>
                <c:ptCount val="5"/>
              </c:numCache>
            </c:numRef>
          </c:val>
          <c:extLst>
            <c:ext xmlns:c16="http://schemas.microsoft.com/office/drawing/2014/chart" uri="{C3380CC4-5D6E-409C-BE32-E72D297353CC}">
              <c16:uniqueId val="{00000000-3EC7-4B8D-9172-EB510BC1E3ED}"/>
            </c:ext>
          </c:extLst>
        </c:ser>
        <c:ser>
          <c:idx val="2"/>
          <c:order val="1"/>
          <c:tx>
            <c:v>Females</c:v>
          </c:tx>
          <c:spPr>
            <a:pattFill prst="wdUpDiag">
              <a:fgClr>
                <a:srgbClr val="700000"/>
              </a:fgClr>
              <a:bgClr>
                <a:schemeClr val="bg1"/>
              </a:bgClr>
            </a:pattFill>
          </c:spPr>
          <c:invertIfNegative val="0"/>
          <c:dLbls>
            <c:numFmt formatCode="#,##0" sourceLinked="0"/>
            <c:spPr>
              <a:noFill/>
              <a:ln>
                <a:noFill/>
              </a:ln>
              <a:effectLst/>
            </c:spPr>
            <c:txPr>
              <a:bodyPr rot="-5400000" vert="horz"/>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DATA!$B$172:$B$176</c:f>
              <c:numCache>
                <c:formatCode>General</c:formatCode>
                <c:ptCount val="5"/>
              </c:numCache>
            </c:numRef>
          </c:cat>
          <c:val>
            <c:numRef>
              <c:f>DATA!$H$165:$H$169</c:f>
              <c:numCache>
                <c:formatCode>0.0</c:formatCode>
                <c:ptCount val="5"/>
              </c:numCache>
            </c:numRef>
          </c:val>
          <c:extLst>
            <c:ext xmlns:c16="http://schemas.microsoft.com/office/drawing/2014/chart" uri="{C3380CC4-5D6E-409C-BE32-E72D297353CC}">
              <c16:uniqueId val="{00000001-3EC7-4B8D-9172-EB510BC1E3ED}"/>
            </c:ext>
          </c:extLst>
        </c:ser>
        <c:ser>
          <c:idx val="0"/>
          <c:order val="2"/>
          <c:tx>
            <c:v>All persons</c:v>
          </c:tx>
          <c:spPr>
            <a:pattFill prst="narHorz">
              <a:fgClr>
                <a:schemeClr val="accent6">
                  <a:lumMod val="50000"/>
                </a:schemeClr>
              </a:fgClr>
              <a:bgClr>
                <a:schemeClr val="bg1"/>
              </a:bgClr>
            </a:pattFill>
          </c:spPr>
          <c:invertIfNegative val="0"/>
          <c:dLbls>
            <c:numFmt formatCode="#,##0" sourceLinked="0"/>
            <c:spPr>
              <a:noFill/>
              <a:ln>
                <a:noFill/>
              </a:ln>
              <a:effectLst/>
            </c:spPr>
            <c:txPr>
              <a:bodyPr rot="-5400000" vert="horz"/>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DATA!$B$172:$B$176</c:f>
              <c:numCache>
                <c:formatCode>General</c:formatCode>
                <c:ptCount val="5"/>
              </c:numCache>
            </c:numRef>
          </c:cat>
          <c:val>
            <c:numRef>
              <c:f>DATA!$H$172:$H$176</c:f>
              <c:numCache>
                <c:formatCode>0.0</c:formatCode>
                <c:ptCount val="5"/>
              </c:numCache>
            </c:numRef>
          </c:val>
          <c:extLst>
            <c:ext xmlns:c16="http://schemas.microsoft.com/office/drawing/2014/chart" uri="{C3380CC4-5D6E-409C-BE32-E72D297353CC}">
              <c16:uniqueId val="{00000002-3EC7-4B8D-9172-EB510BC1E3ED}"/>
            </c:ext>
          </c:extLst>
        </c:ser>
        <c:dLbls>
          <c:showLegendKey val="0"/>
          <c:showVal val="0"/>
          <c:showCatName val="0"/>
          <c:showSerName val="0"/>
          <c:showPercent val="0"/>
          <c:showBubbleSize val="0"/>
        </c:dLbls>
        <c:gapWidth val="50"/>
        <c:axId val="72797184"/>
        <c:axId val="73479680"/>
      </c:barChart>
      <c:catAx>
        <c:axId val="72797184"/>
        <c:scaling>
          <c:orientation val="minMax"/>
        </c:scaling>
        <c:delete val="0"/>
        <c:axPos val="b"/>
        <c:title>
          <c:tx>
            <c:rich>
              <a:bodyPr/>
              <a:lstStyle/>
              <a:p>
                <a:pPr>
                  <a:defRPr sz="1100"/>
                </a:pPr>
                <a:r>
                  <a:rPr lang="en-US" sz="1100"/>
                  <a:t>Deprivation quintile</a:t>
                </a:r>
              </a:p>
            </c:rich>
          </c:tx>
          <c:layout>
            <c:manualLayout>
              <c:xMode val="edge"/>
              <c:yMode val="edge"/>
              <c:x val="0.44492669560561227"/>
              <c:y val="0.93048870751698254"/>
            </c:manualLayout>
          </c:layout>
          <c:overlay val="0"/>
        </c:title>
        <c:numFmt formatCode="General" sourceLinked="1"/>
        <c:majorTickMark val="out"/>
        <c:minorTickMark val="none"/>
        <c:tickLblPos val="low"/>
        <c:spPr>
          <a:ln w="19050">
            <a:solidFill>
              <a:schemeClr val="tx1"/>
            </a:solidFill>
          </a:ln>
        </c:spPr>
        <c:txPr>
          <a:bodyPr rot="0" vert="horz"/>
          <a:lstStyle/>
          <a:p>
            <a:pPr>
              <a:defRPr/>
            </a:pPr>
            <a:endParaRPr lang="en-US"/>
          </a:p>
        </c:txPr>
        <c:crossAx val="73479680"/>
        <c:crossesAt val="100"/>
        <c:auto val="1"/>
        <c:lblAlgn val="ctr"/>
        <c:lblOffset val="100"/>
        <c:noMultiLvlLbl val="0"/>
      </c:catAx>
      <c:valAx>
        <c:axId val="73479680"/>
        <c:scaling>
          <c:orientation val="minMax"/>
          <c:max val="180"/>
          <c:min val="60"/>
        </c:scaling>
        <c:delete val="0"/>
        <c:axPos val="l"/>
        <c:title>
          <c:tx>
            <c:rich>
              <a:bodyPr rot="-5400000" vert="horz"/>
              <a:lstStyle/>
              <a:p>
                <a:pPr>
                  <a:defRPr sz="1100"/>
                </a:pPr>
                <a:r>
                  <a:rPr lang="en-US" sz="1100"/>
                  <a:t>Standardised Incidence Ratio</a:t>
                </a:r>
              </a:p>
            </c:rich>
          </c:tx>
          <c:layout>
            <c:manualLayout>
              <c:xMode val="edge"/>
              <c:yMode val="edge"/>
              <c:x val="9.0130916414904328E-3"/>
              <c:y val="0.16638074879815282"/>
            </c:manualLayout>
          </c:layout>
          <c:overlay val="0"/>
        </c:title>
        <c:numFmt formatCode="#,##0" sourceLinked="0"/>
        <c:majorTickMark val="out"/>
        <c:minorTickMark val="none"/>
        <c:tickLblPos val="nextTo"/>
        <c:spPr>
          <a:ln w="19050">
            <a:solidFill>
              <a:schemeClr val="tx1"/>
            </a:solidFill>
          </a:ln>
        </c:spPr>
        <c:crossAx val="72797184"/>
        <c:crosses val="autoZero"/>
        <c:crossBetween val="between"/>
      </c:valAx>
      <c:spPr>
        <a:noFill/>
      </c:spPr>
    </c:plotArea>
    <c:legend>
      <c:legendPos val="r"/>
      <c:layout>
        <c:manualLayout>
          <c:xMode val="edge"/>
          <c:yMode val="edge"/>
          <c:x val="0.57443020883626628"/>
          <c:y val="4.0033185979461254E-2"/>
          <c:w val="0.39377721167207042"/>
          <c:h val="0.1421915289741196"/>
        </c:manualLayout>
      </c:layout>
      <c:overlay val="0"/>
      <c:txPr>
        <a:bodyPr/>
        <a:lstStyle/>
        <a:p>
          <a:pPr>
            <a:defRPr sz="1100"/>
          </a:pPr>
          <a:endParaRPr lang="en-US"/>
        </a:p>
      </c:txPr>
    </c:legend>
    <c:plotVisOnly val="1"/>
    <c:dispBlanksAs val="gap"/>
    <c:showDLblsOverMax val="0"/>
  </c:chart>
  <c:spPr>
    <a:solidFill>
      <a:srgbClr val="FFFCF3"/>
    </a:solidFill>
    <a:ln w="38100" cap="rnd" cmpd="sng">
      <a:solidFill>
        <a:schemeClr val="accent2">
          <a:lumMod val="50000"/>
        </a:schemeClr>
      </a:solidFill>
    </a:ln>
  </c:spPr>
  <c:txPr>
    <a:bodyPr/>
    <a:lstStyle/>
    <a:p>
      <a:pPr>
        <a:defRPr sz="1000" baseline="0"/>
      </a:pPr>
      <a:endParaRPr lang="en-US"/>
    </a:p>
  </c:txPr>
  <c:printSettings>
    <c:headerFooter/>
    <c:pageMargins b="0.75000000000000389" l="0.70000000000000062" r="0.70000000000000062" t="0.750000000000003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7583694895281"/>
          <c:y val="2.9699537037037038E-2"/>
          <c:w val="0.84287550790845045"/>
          <c:h val="0.80305166403542394"/>
        </c:manualLayout>
      </c:layout>
      <c:barChart>
        <c:barDir val="col"/>
        <c:grouping val="clustered"/>
        <c:varyColors val="0"/>
        <c:ser>
          <c:idx val="1"/>
          <c:order val="0"/>
          <c:tx>
            <c:v>Males</c:v>
          </c:tx>
          <c:spPr>
            <a:solidFill>
              <a:srgbClr val="002060"/>
            </a:solidFill>
          </c:spPr>
          <c:invertIfNegative val="0"/>
          <c:dLbls>
            <c:numFmt formatCode="0.0%" sourceLinked="0"/>
            <c:spPr>
              <a:noFill/>
              <a:ln>
                <a:noFill/>
              </a:ln>
              <a:effectLst/>
            </c:spPr>
            <c:txPr>
              <a:bodyPr rot="-5400000" vert="horz"/>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DATA!$B$215:$B$219</c:f>
              <c:numCache>
                <c:formatCode>General</c:formatCode>
                <c:ptCount val="5"/>
              </c:numCache>
            </c:numRef>
          </c:cat>
          <c:val>
            <c:numRef>
              <c:f>DATA!$E$203:$E$207</c:f>
              <c:numCache>
                <c:formatCode>General</c:formatCode>
                <c:ptCount val="5"/>
              </c:numCache>
            </c:numRef>
          </c:val>
          <c:extLst>
            <c:ext xmlns:c16="http://schemas.microsoft.com/office/drawing/2014/chart" uri="{C3380CC4-5D6E-409C-BE32-E72D297353CC}">
              <c16:uniqueId val="{00000000-6272-4FEF-A896-AC25B7D9AD39}"/>
            </c:ext>
          </c:extLst>
        </c:ser>
        <c:ser>
          <c:idx val="2"/>
          <c:order val="1"/>
          <c:tx>
            <c:v>Females</c:v>
          </c:tx>
          <c:spPr>
            <a:pattFill prst="wdUpDiag">
              <a:fgClr>
                <a:srgbClr val="700000"/>
              </a:fgClr>
              <a:bgClr>
                <a:schemeClr val="bg1"/>
              </a:bgClr>
            </a:pattFill>
          </c:spPr>
          <c:invertIfNegative val="0"/>
          <c:dLbls>
            <c:numFmt formatCode="0.0%" sourceLinked="0"/>
            <c:spPr>
              <a:noFill/>
              <a:ln>
                <a:noFill/>
              </a:ln>
              <a:effectLst/>
            </c:spPr>
            <c:txPr>
              <a:bodyPr rot="-5400000" vert="horz"/>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DATA!$B$215:$B$219</c:f>
              <c:numCache>
                <c:formatCode>General</c:formatCode>
                <c:ptCount val="5"/>
              </c:numCache>
            </c:numRef>
          </c:cat>
          <c:val>
            <c:numRef>
              <c:f>DATA!$E$209:$E$213</c:f>
              <c:numCache>
                <c:formatCode>General</c:formatCode>
                <c:ptCount val="5"/>
              </c:numCache>
            </c:numRef>
          </c:val>
          <c:extLst>
            <c:ext xmlns:c16="http://schemas.microsoft.com/office/drawing/2014/chart" uri="{C3380CC4-5D6E-409C-BE32-E72D297353CC}">
              <c16:uniqueId val="{00000001-6272-4FEF-A896-AC25B7D9AD39}"/>
            </c:ext>
          </c:extLst>
        </c:ser>
        <c:ser>
          <c:idx val="0"/>
          <c:order val="2"/>
          <c:tx>
            <c:v>All persons</c:v>
          </c:tx>
          <c:spPr>
            <a:pattFill prst="narHorz">
              <a:fgClr>
                <a:schemeClr val="accent6">
                  <a:lumMod val="50000"/>
                </a:schemeClr>
              </a:fgClr>
              <a:bgClr>
                <a:schemeClr val="bg1"/>
              </a:bgClr>
            </a:pattFill>
          </c:spPr>
          <c:invertIfNegative val="0"/>
          <c:dLbls>
            <c:numFmt formatCode="0.0%" sourceLinked="0"/>
            <c:spPr>
              <a:noFill/>
              <a:ln>
                <a:noFill/>
              </a:ln>
              <a:effectLst/>
            </c:spPr>
            <c:txPr>
              <a:bodyPr rot="-5400000" vert="horz"/>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DATA!$B$215:$B$219</c:f>
              <c:numCache>
                <c:formatCode>General</c:formatCode>
                <c:ptCount val="5"/>
              </c:numCache>
            </c:numRef>
          </c:cat>
          <c:val>
            <c:numRef>
              <c:f>DATA!$E$215:$E$219</c:f>
              <c:numCache>
                <c:formatCode>General</c:formatCode>
                <c:ptCount val="5"/>
              </c:numCache>
            </c:numRef>
          </c:val>
          <c:extLst>
            <c:ext xmlns:c16="http://schemas.microsoft.com/office/drawing/2014/chart" uri="{C3380CC4-5D6E-409C-BE32-E72D297353CC}">
              <c16:uniqueId val="{00000002-6272-4FEF-A896-AC25B7D9AD39}"/>
            </c:ext>
          </c:extLst>
        </c:ser>
        <c:dLbls>
          <c:showLegendKey val="0"/>
          <c:showVal val="0"/>
          <c:showCatName val="0"/>
          <c:showSerName val="0"/>
          <c:showPercent val="0"/>
          <c:showBubbleSize val="0"/>
        </c:dLbls>
        <c:gapWidth val="50"/>
        <c:axId val="72797184"/>
        <c:axId val="73479680"/>
      </c:barChart>
      <c:catAx>
        <c:axId val="72797184"/>
        <c:scaling>
          <c:orientation val="minMax"/>
        </c:scaling>
        <c:delete val="0"/>
        <c:axPos val="b"/>
        <c:title>
          <c:tx>
            <c:rich>
              <a:bodyPr/>
              <a:lstStyle/>
              <a:p>
                <a:pPr>
                  <a:defRPr sz="1100"/>
                </a:pPr>
                <a:r>
                  <a:rPr lang="en-US" sz="1100"/>
                  <a:t>Stage at diagnosis</a:t>
                </a:r>
              </a:p>
            </c:rich>
          </c:tx>
          <c:layout>
            <c:manualLayout>
              <c:xMode val="edge"/>
              <c:yMode val="edge"/>
              <c:x val="0.41880843066822077"/>
              <c:y val="0.93416945467653456"/>
            </c:manualLayout>
          </c:layout>
          <c:overlay val="0"/>
        </c:title>
        <c:numFmt formatCode="General" sourceLinked="1"/>
        <c:majorTickMark val="out"/>
        <c:minorTickMark val="none"/>
        <c:tickLblPos val="low"/>
        <c:spPr>
          <a:ln w="19050">
            <a:solidFill>
              <a:schemeClr val="tx1"/>
            </a:solidFill>
          </a:ln>
        </c:spPr>
        <c:txPr>
          <a:bodyPr rot="0" vert="horz"/>
          <a:lstStyle/>
          <a:p>
            <a:pPr>
              <a:defRPr/>
            </a:pPr>
            <a:endParaRPr lang="en-US"/>
          </a:p>
        </c:txPr>
        <c:crossAx val="73479680"/>
        <c:crossesAt val="0"/>
        <c:auto val="1"/>
        <c:lblAlgn val="ctr"/>
        <c:lblOffset val="100"/>
        <c:noMultiLvlLbl val="0"/>
      </c:catAx>
      <c:valAx>
        <c:axId val="73479680"/>
        <c:scaling>
          <c:orientation val="minMax"/>
          <c:max val="0.70000000000000007"/>
        </c:scaling>
        <c:delete val="0"/>
        <c:axPos val="l"/>
        <c:title>
          <c:tx>
            <c:rich>
              <a:bodyPr rot="-5400000" vert="horz"/>
              <a:lstStyle/>
              <a:p>
                <a:pPr>
                  <a:defRPr sz="1100"/>
                </a:pPr>
                <a:r>
                  <a:rPr lang="en-US" sz="1100"/>
                  <a:t>Proportion of cases</a:t>
                </a:r>
              </a:p>
            </c:rich>
          </c:tx>
          <c:layout>
            <c:manualLayout>
              <c:xMode val="edge"/>
              <c:yMode val="edge"/>
              <c:x val="4.0444529026016762E-3"/>
              <c:y val="0.25329041487839765"/>
            </c:manualLayout>
          </c:layout>
          <c:overlay val="0"/>
        </c:title>
        <c:numFmt formatCode="0%" sourceLinked="0"/>
        <c:majorTickMark val="out"/>
        <c:minorTickMark val="none"/>
        <c:tickLblPos val="nextTo"/>
        <c:spPr>
          <a:ln w="19050">
            <a:solidFill>
              <a:schemeClr val="tx1"/>
            </a:solidFill>
          </a:ln>
        </c:spPr>
        <c:crossAx val="72797184"/>
        <c:crosses val="autoZero"/>
        <c:crossBetween val="between"/>
      </c:valAx>
      <c:spPr>
        <a:noFill/>
      </c:spPr>
    </c:plotArea>
    <c:legend>
      <c:legendPos val="r"/>
      <c:layout>
        <c:manualLayout>
          <c:xMode val="edge"/>
          <c:yMode val="edge"/>
          <c:x val="0.13329003628622652"/>
          <c:y val="2.7541651469493722E-2"/>
          <c:w val="0.17666999263220906"/>
          <c:h val="0.23690295298454536"/>
        </c:manualLayout>
      </c:layout>
      <c:overlay val="0"/>
      <c:txPr>
        <a:bodyPr/>
        <a:lstStyle/>
        <a:p>
          <a:pPr>
            <a:defRPr sz="1100"/>
          </a:pPr>
          <a:endParaRPr lang="en-US"/>
        </a:p>
      </c:txPr>
    </c:legend>
    <c:plotVisOnly val="1"/>
    <c:dispBlanksAs val="gap"/>
    <c:showDLblsOverMax val="0"/>
  </c:chart>
  <c:spPr>
    <a:solidFill>
      <a:srgbClr val="FFFCF3"/>
    </a:solidFill>
    <a:ln w="38100" cap="rnd" cmpd="sng">
      <a:solidFill>
        <a:schemeClr val="accent2">
          <a:lumMod val="50000"/>
        </a:schemeClr>
      </a:solidFill>
    </a:ln>
  </c:spPr>
  <c:txPr>
    <a:bodyPr/>
    <a:lstStyle/>
    <a:p>
      <a:pPr>
        <a:defRPr sz="1000" baseline="0"/>
      </a:pPr>
      <a:endParaRPr lang="en-US"/>
    </a:p>
  </c:txPr>
  <c:printSettings>
    <c:headerFooter/>
    <c:pageMargins b="0.75000000000000389" l="0.70000000000000062" r="0.70000000000000062" t="0.750000000000003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93069710511624"/>
          <c:y val="2.9699537037037038E-2"/>
          <c:w val="0.8440452981590939"/>
          <c:h val="0.81774271867769854"/>
        </c:manualLayout>
      </c:layout>
      <c:lineChart>
        <c:grouping val="standard"/>
        <c:varyColors val="0"/>
        <c:ser>
          <c:idx val="1"/>
          <c:order val="0"/>
          <c:tx>
            <c:v>Males</c:v>
          </c:tx>
          <c:spPr>
            <a:ln w="50800">
              <a:solidFill>
                <a:schemeClr val="accent5">
                  <a:lumMod val="50000"/>
                </a:schemeClr>
              </a:solidFill>
            </a:ln>
          </c:spPr>
          <c:marker>
            <c:symbol val="square"/>
            <c:size val="10"/>
            <c:spPr>
              <a:solidFill>
                <a:schemeClr val="accent5">
                  <a:lumMod val="60000"/>
                  <a:lumOff val="40000"/>
                </a:schemeClr>
              </a:solidFill>
              <a:ln w="6350">
                <a:solidFill>
                  <a:schemeClr val="accent5">
                    <a:lumMod val="75000"/>
                  </a:schemeClr>
                </a:solidFill>
              </a:ln>
            </c:spPr>
          </c:marker>
          <c:dLbls>
            <c:dLbl>
              <c:idx val="1"/>
              <c:layout>
                <c:manualLayout>
                  <c:x val="-6.6309956009546811E-2"/>
                  <c:y val="6.13689810367490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034-40F3-831B-783B12EB43DA}"/>
                </c:ext>
              </c:extLst>
            </c:dLbl>
            <c:dLbl>
              <c:idx val="2"/>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4EA-4C0B-8B70-D3F9DB949E9C}"/>
                </c:ext>
              </c:extLst>
            </c:dLbl>
            <c:dLbl>
              <c:idx val="3"/>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4EA-4C0B-8B70-D3F9DB949E9C}"/>
                </c:ext>
              </c:extLst>
            </c:dLbl>
            <c:numFmt formatCode="0.0%" sourceLinked="0"/>
            <c:spPr>
              <a:noFill/>
              <a:ln>
                <a:noFill/>
              </a:ln>
              <a:effectLst/>
            </c:spPr>
            <c:txPr>
              <a:bodyPr wrap="square" lIns="38100" tIns="19050" rIns="38100" bIns="19050" anchor="ctr">
                <a:spAutoFit/>
              </a:bodyPr>
              <a:lstStyle/>
              <a:p>
                <a:pPr>
                  <a:defRPr sz="1100" b="1">
                    <a:solidFill>
                      <a:schemeClr val="accent5">
                        <a:lumMod val="50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DATA!$R$27:$R$30</c:f>
              <c:numCache>
                <c:formatCode>General</c:formatCode>
                <c:ptCount val="4"/>
              </c:numCache>
            </c:numRef>
          </c:cat>
          <c:val>
            <c:numRef>
              <c:f>DATA!$V$27:$V$30</c:f>
              <c:numCache>
                <c:formatCode>General</c:formatCode>
                <c:ptCount val="4"/>
              </c:numCache>
            </c:numRef>
          </c:val>
          <c:smooth val="0"/>
          <c:extLst>
            <c:ext xmlns:c16="http://schemas.microsoft.com/office/drawing/2014/chart" uri="{C3380CC4-5D6E-409C-BE32-E72D297353CC}">
              <c16:uniqueId val="{00000000-8FB5-4E15-BAF8-91D65D694557}"/>
            </c:ext>
          </c:extLst>
        </c:ser>
        <c:ser>
          <c:idx val="2"/>
          <c:order val="1"/>
          <c:tx>
            <c:v>Females</c:v>
          </c:tx>
          <c:spPr>
            <a:ln w="50800">
              <a:solidFill>
                <a:schemeClr val="accent2">
                  <a:lumMod val="75000"/>
                </a:schemeClr>
              </a:solidFill>
              <a:prstDash val="sysDash"/>
            </a:ln>
          </c:spPr>
          <c:marker>
            <c:symbol val="circle"/>
            <c:size val="10"/>
            <c:spPr>
              <a:solidFill>
                <a:schemeClr val="accent4"/>
              </a:solidFill>
              <a:ln>
                <a:solidFill>
                  <a:schemeClr val="accent2">
                    <a:lumMod val="75000"/>
                  </a:schemeClr>
                </a:solidFill>
              </a:ln>
            </c:spPr>
          </c:marker>
          <c:dLbls>
            <c:dLbl>
              <c:idx val="1"/>
              <c:layout>
                <c:manualLayout>
                  <c:x val="-6.374403144732485E-2"/>
                  <c:y val="-5.74808809312583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034-40F3-831B-783B12EB43DA}"/>
                </c:ext>
              </c:extLst>
            </c:dLbl>
            <c:dLbl>
              <c:idx val="2"/>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4EA-4C0B-8B70-D3F9DB949E9C}"/>
                </c:ext>
              </c:extLst>
            </c:dLbl>
            <c:dLbl>
              <c:idx val="3"/>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4EA-4C0B-8B70-D3F9DB949E9C}"/>
                </c:ext>
              </c:extLst>
            </c:dLbl>
            <c:numFmt formatCode="0.0%" sourceLinked="0"/>
            <c:spPr>
              <a:noFill/>
              <a:ln>
                <a:noFill/>
              </a:ln>
              <a:effectLst/>
            </c:spPr>
            <c:txPr>
              <a:bodyPr wrap="square" lIns="38100" tIns="19050" rIns="38100" bIns="19050" anchor="ctr">
                <a:spAutoFit/>
              </a:bodyPr>
              <a:lstStyle/>
              <a:p>
                <a:pPr>
                  <a:defRPr sz="1100" b="1">
                    <a:solidFill>
                      <a:schemeClr val="accent2">
                        <a:lumMod val="50000"/>
                      </a:schemeClr>
                    </a:solidFil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DATA!$R$27:$R$30</c:f>
              <c:numCache>
                <c:formatCode>General</c:formatCode>
                <c:ptCount val="4"/>
              </c:numCache>
            </c:numRef>
          </c:cat>
          <c:val>
            <c:numRef>
              <c:f>DATA!$V$31:$V$34</c:f>
              <c:numCache>
                <c:formatCode>General</c:formatCode>
                <c:ptCount val="4"/>
              </c:numCache>
            </c:numRef>
          </c:val>
          <c:smooth val="0"/>
          <c:extLst>
            <c:ext xmlns:c16="http://schemas.microsoft.com/office/drawing/2014/chart" uri="{C3380CC4-5D6E-409C-BE32-E72D297353CC}">
              <c16:uniqueId val="{00000001-8FB5-4E15-BAF8-91D65D694557}"/>
            </c:ext>
          </c:extLst>
        </c:ser>
        <c:dLbls>
          <c:showLegendKey val="0"/>
          <c:showVal val="0"/>
          <c:showCatName val="0"/>
          <c:showSerName val="0"/>
          <c:showPercent val="0"/>
          <c:showBubbleSize val="0"/>
        </c:dLbls>
        <c:marker val="1"/>
        <c:smooth val="0"/>
        <c:axId val="72797184"/>
        <c:axId val="73479680"/>
      </c:lineChart>
      <c:catAx>
        <c:axId val="72797184"/>
        <c:scaling>
          <c:orientation val="minMax"/>
        </c:scaling>
        <c:delete val="0"/>
        <c:axPos val="b"/>
        <c:title>
          <c:tx>
            <c:rich>
              <a:bodyPr/>
              <a:lstStyle/>
              <a:p>
                <a:pPr>
                  <a:defRPr sz="1100"/>
                </a:pPr>
                <a:r>
                  <a:rPr lang="en-US" sz="1100"/>
                  <a:t>Period of diagnosis</a:t>
                </a:r>
              </a:p>
            </c:rich>
          </c:tx>
          <c:overlay val="0"/>
        </c:title>
        <c:numFmt formatCode="General" sourceLinked="1"/>
        <c:majorTickMark val="out"/>
        <c:minorTickMark val="none"/>
        <c:tickLblPos val="nextTo"/>
        <c:spPr>
          <a:ln w="19050">
            <a:solidFill>
              <a:schemeClr val="tx1"/>
            </a:solidFill>
          </a:ln>
        </c:spPr>
        <c:txPr>
          <a:bodyPr rot="0" vert="horz"/>
          <a:lstStyle/>
          <a:p>
            <a:pPr>
              <a:defRPr/>
            </a:pPr>
            <a:endParaRPr lang="en-US"/>
          </a:p>
        </c:txPr>
        <c:crossAx val="73479680"/>
        <c:crossesAt val="0"/>
        <c:auto val="1"/>
        <c:lblAlgn val="ctr"/>
        <c:lblOffset val="100"/>
        <c:tickLblSkip val="1"/>
        <c:noMultiLvlLbl val="0"/>
      </c:catAx>
      <c:valAx>
        <c:axId val="73479680"/>
        <c:scaling>
          <c:orientation val="minMax"/>
          <c:max val="0.60000000000000009"/>
          <c:min val="0.30000000000000004"/>
        </c:scaling>
        <c:delete val="0"/>
        <c:axPos val="l"/>
        <c:title>
          <c:tx>
            <c:rich>
              <a:bodyPr rot="-5400000" vert="horz"/>
              <a:lstStyle/>
              <a:p>
                <a:pPr>
                  <a:defRPr sz="1100"/>
                </a:pPr>
                <a:r>
                  <a:rPr lang="en-US" sz="1100"/>
                  <a:t>Five-year age-standardised net survival (%)</a:t>
                </a:r>
              </a:p>
            </c:rich>
          </c:tx>
          <c:layout>
            <c:manualLayout>
              <c:xMode val="edge"/>
              <c:yMode val="edge"/>
              <c:x val="1.4853960331053018E-2"/>
              <c:y val="3.2959605220662852E-2"/>
            </c:manualLayout>
          </c:layout>
          <c:overlay val="0"/>
        </c:title>
        <c:numFmt formatCode="0%" sourceLinked="0"/>
        <c:majorTickMark val="out"/>
        <c:minorTickMark val="none"/>
        <c:tickLblPos val="nextTo"/>
        <c:spPr>
          <a:ln w="19050">
            <a:solidFill>
              <a:schemeClr val="tx1"/>
            </a:solidFill>
          </a:ln>
        </c:spPr>
        <c:crossAx val="72797184"/>
        <c:crosses val="autoZero"/>
        <c:crossBetween val="between"/>
      </c:valAx>
      <c:spPr>
        <a:noFill/>
      </c:spPr>
    </c:plotArea>
    <c:legend>
      <c:legendPos val="r"/>
      <c:layout>
        <c:manualLayout>
          <c:xMode val="edge"/>
          <c:yMode val="edge"/>
          <c:x val="0.13538714900456447"/>
          <c:y val="0.74803498716227579"/>
          <c:w val="0.37069891112322267"/>
          <c:h val="8.6150062476447367E-2"/>
        </c:manualLayout>
      </c:layout>
      <c:overlay val="0"/>
      <c:txPr>
        <a:bodyPr/>
        <a:lstStyle/>
        <a:p>
          <a:pPr>
            <a:defRPr sz="1100"/>
          </a:pPr>
          <a:endParaRPr lang="en-US"/>
        </a:p>
      </c:txPr>
    </c:legend>
    <c:plotVisOnly val="1"/>
    <c:dispBlanksAs val="gap"/>
    <c:showDLblsOverMax val="0"/>
  </c:chart>
  <c:spPr>
    <a:solidFill>
      <a:srgbClr val="FFFCF3"/>
    </a:solidFill>
    <a:ln w="38100" cap="rnd" cmpd="sng">
      <a:solidFill>
        <a:schemeClr val="accent2">
          <a:lumMod val="50000"/>
        </a:schemeClr>
      </a:solidFill>
    </a:ln>
  </c:spPr>
  <c:txPr>
    <a:bodyPr/>
    <a:lstStyle/>
    <a:p>
      <a:pPr>
        <a:defRPr sz="1000" baseline="0"/>
      </a:pPr>
      <a:endParaRPr lang="en-US"/>
    </a:p>
  </c:txPr>
  <c:printSettings>
    <c:headerFooter/>
    <c:pageMargins b="0.75000000000000389" l="0.70000000000000062" r="0.70000000000000062" t="0.750000000000003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079418937319221"/>
          <c:y val="2.9699537037037038E-2"/>
          <c:w val="0.83918192039953898"/>
          <c:h val="0.78095736404284966"/>
        </c:manualLayout>
      </c:layout>
      <c:lineChart>
        <c:grouping val="standard"/>
        <c:varyColors val="0"/>
        <c:ser>
          <c:idx val="1"/>
          <c:order val="0"/>
          <c:tx>
            <c:v>Male (Actual)</c:v>
          </c:tx>
          <c:spPr>
            <a:ln w="6350">
              <a:solidFill>
                <a:schemeClr val="accent5">
                  <a:lumMod val="50000"/>
                </a:schemeClr>
              </a:solidFill>
              <a:prstDash val="sysDot"/>
            </a:ln>
          </c:spPr>
          <c:marker>
            <c:symbol val="square"/>
            <c:size val="6"/>
            <c:spPr>
              <a:solidFill>
                <a:schemeClr val="accent5">
                  <a:lumMod val="60000"/>
                  <a:lumOff val="40000"/>
                </a:schemeClr>
              </a:solidFill>
              <a:ln w="6350">
                <a:solidFill>
                  <a:schemeClr val="accent5">
                    <a:lumMod val="75000"/>
                  </a:schemeClr>
                </a:solidFill>
              </a:ln>
            </c:spPr>
          </c:marker>
          <c:cat>
            <c:numRef>
              <c:f>DATA!$AG$46:$AG$70</c:f>
              <c:numCache>
                <c:formatCode>General</c:formatCode>
                <c:ptCount val="25"/>
              </c:numCache>
            </c:numRef>
          </c:cat>
          <c:val>
            <c:numRef>
              <c:f>DATA!$AI$46:$AI$70</c:f>
              <c:numCache>
                <c:formatCode>General</c:formatCode>
                <c:ptCount val="25"/>
              </c:numCache>
            </c:numRef>
          </c:val>
          <c:smooth val="0"/>
          <c:extLst>
            <c:ext xmlns:c16="http://schemas.microsoft.com/office/drawing/2014/chart" uri="{C3380CC4-5D6E-409C-BE32-E72D297353CC}">
              <c16:uniqueId val="{00000000-F696-4B93-95B5-C10E9EA572A4}"/>
            </c:ext>
          </c:extLst>
        </c:ser>
        <c:ser>
          <c:idx val="2"/>
          <c:order val="1"/>
          <c:tx>
            <c:v>Female (Actual)</c:v>
          </c:tx>
          <c:spPr>
            <a:ln w="6350">
              <a:solidFill>
                <a:schemeClr val="accent2">
                  <a:lumMod val="75000"/>
                </a:schemeClr>
              </a:solidFill>
              <a:prstDash val="sysDot"/>
            </a:ln>
          </c:spPr>
          <c:marker>
            <c:symbol val="circle"/>
            <c:size val="6"/>
            <c:spPr>
              <a:solidFill>
                <a:schemeClr val="accent4"/>
              </a:solidFill>
              <a:ln>
                <a:solidFill>
                  <a:schemeClr val="accent2">
                    <a:lumMod val="75000"/>
                  </a:schemeClr>
                </a:solidFill>
              </a:ln>
            </c:spPr>
          </c:marker>
          <c:cat>
            <c:numRef>
              <c:f>DATA!$AG$46:$AG$70</c:f>
              <c:numCache>
                <c:formatCode>General</c:formatCode>
                <c:ptCount val="25"/>
              </c:numCache>
            </c:numRef>
          </c:cat>
          <c:val>
            <c:numRef>
              <c:f>DATA!$AL$46:$AL$70</c:f>
              <c:numCache>
                <c:formatCode>General</c:formatCode>
                <c:ptCount val="25"/>
              </c:numCache>
            </c:numRef>
          </c:val>
          <c:smooth val="0"/>
          <c:extLst>
            <c:ext xmlns:c16="http://schemas.microsoft.com/office/drawing/2014/chart" uri="{C3380CC4-5D6E-409C-BE32-E72D297353CC}">
              <c16:uniqueId val="{00000001-F696-4B93-95B5-C10E9EA572A4}"/>
            </c:ext>
          </c:extLst>
        </c:ser>
        <c:ser>
          <c:idx val="0"/>
          <c:order val="2"/>
          <c:tx>
            <c:v>Male (Trend)</c:v>
          </c:tx>
          <c:spPr>
            <a:ln w="25400">
              <a:solidFill>
                <a:schemeClr val="accent5">
                  <a:lumMod val="50000"/>
                </a:schemeClr>
              </a:solidFill>
            </a:ln>
          </c:spPr>
          <c:marker>
            <c:symbol val="none"/>
          </c:marker>
          <c:val>
            <c:numRef>
              <c:f>DATA!$AJ$46:$AJ$70</c:f>
              <c:numCache>
                <c:formatCode>General</c:formatCode>
                <c:ptCount val="25"/>
              </c:numCache>
            </c:numRef>
          </c:val>
          <c:smooth val="1"/>
          <c:extLst>
            <c:ext xmlns:c16="http://schemas.microsoft.com/office/drawing/2014/chart" uri="{C3380CC4-5D6E-409C-BE32-E72D297353CC}">
              <c16:uniqueId val="{00000000-C1D0-44AD-99DB-05E79067795E}"/>
            </c:ext>
          </c:extLst>
        </c:ser>
        <c:ser>
          <c:idx val="3"/>
          <c:order val="3"/>
          <c:tx>
            <c:v>Female (Trend)</c:v>
          </c:tx>
          <c:spPr>
            <a:ln w="25400">
              <a:solidFill>
                <a:schemeClr val="accent2">
                  <a:lumMod val="75000"/>
                </a:schemeClr>
              </a:solidFill>
            </a:ln>
          </c:spPr>
          <c:marker>
            <c:symbol val="none"/>
          </c:marker>
          <c:val>
            <c:numRef>
              <c:f>DATA!$AM$46:$AM$70</c:f>
              <c:numCache>
                <c:formatCode>General</c:formatCode>
                <c:ptCount val="25"/>
              </c:numCache>
            </c:numRef>
          </c:val>
          <c:smooth val="1"/>
          <c:extLst>
            <c:ext xmlns:c16="http://schemas.microsoft.com/office/drawing/2014/chart" uri="{C3380CC4-5D6E-409C-BE32-E72D297353CC}">
              <c16:uniqueId val="{00000001-C1D0-44AD-99DB-05E79067795E}"/>
            </c:ext>
          </c:extLst>
        </c:ser>
        <c:dLbls>
          <c:showLegendKey val="0"/>
          <c:showVal val="0"/>
          <c:showCatName val="0"/>
          <c:showSerName val="0"/>
          <c:showPercent val="0"/>
          <c:showBubbleSize val="0"/>
        </c:dLbls>
        <c:marker val="1"/>
        <c:smooth val="0"/>
        <c:axId val="72797184"/>
        <c:axId val="73479680"/>
      </c:lineChart>
      <c:catAx>
        <c:axId val="72797184"/>
        <c:scaling>
          <c:orientation val="minMax"/>
        </c:scaling>
        <c:delete val="0"/>
        <c:axPos val="b"/>
        <c:title>
          <c:tx>
            <c:rich>
              <a:bodyPr/>
              <a:lstStyle/>
              <a:p>
                <a:pPr>
                  <a:defRPr sz="1100"/>
                </a:pPr>
                <a:r>
                  <a:rPr lang="en-US" sz="1100"/>
                  <a:t>Year of death</a:t>
                </a:r>
              </a:p>
            </c:rich>
          </c:tx>
          <c:overlay val="0"/>
        </c:title>
        <c:numFmt formatCode="General" sourceLinked="1"/>
        <c:majorTickMark val="out"/>
        <c:minorTickMark val="none"/>
        <c:tickLblPos val="nextTo"/>
        <c:spPr>
          <a:ln w="19050">
            <a:solidFill>
              <a:schemeClr val="tx1"/>
            </a:solidFill>
          </a:ln>
        </c:spPr>
        <c:txPr>
          <a:bodyPr rot="-5400000" vert="horz"/>
          <a:lstStyle/>
          <a:p>
            <a:pPr>
              <a:defRPr/>
            </a:pPr>
            <a:endParaRPr lang="en-US"/>
          </a:p>
        </c:txPr>
        <c:crossAx val="73479680"/>
        <c:crossesAt val="0"/>
        <c:auto val="1"/>
        <c:lblAlgn val="ctr"/>
        <c:lblOffset val="100"/>
        <c:tickLblSkip val="1"/>
        <c:noMultiLvlLbl val="0"/>
      </c:catAx>
      <c:valAx>
        <c:axId val="73479680"/>
        <c:scaling>
          <c:orientation val="minMax"/>
          <c:min val="0"/>
        </c:scaling>
        <c:delete val="0"/>
        <c:axPos val="l"/>
        <c:title>
          <c:tx>
            <c:rich>
              <a:bodyPr rot="-5400000" vert="horz"/>
              <a:lstStyle/>
              <a:p>
                <a:pPr>
                  <a:defRPr sz="1100"/>
                </a:pPr>
                <a:r>
                  <a:rPr lang="en-US" sz="1100"/>
                  <a:t>Age-standardised mortality rate per 100,000 males/females</a:t>
                </a:r>
              </a:p>
            </c:rich>
          </c:tx>
          <c:layout>
            <c:manualLayout>
              <c:xMode val="edge"/>
              <c:yMode val="edge"/>
              <c:x val="5.1124744376278121E-3"/>
              <c:y val="6.6525088272760699E-2"/>
            </c:manualLayout>
          </c:layout>
          <c:overlay val="0"/>
        </c:title>
        <c:numFmt formatCode="#,##0" sourceLinked="0"/>
        <c:majorTickMark val="out"/>
        <c:minorTickMark val="none"/>
        <c:tickLblPos val="nextTo"/>
        <c:spPr>
          <a:ln w="19050">
            <a:solidFill>
              <a:schemeClr val="tx1"/>
            </a:solidFill>
          </a:ln>
        </c:spPr>
        <c:crossAx val="72797184"/>
        <c:crosses val="autoZero"/>
        <c:crossBetween val="between"/>
      </c:valAx>
      <c:spPr>
        <a:noFill/>
      </c:spPr>
    </c:plotArea>
    <c:legend>
      <c:legendPos val="r"/>
      <c:layout>
        <c:manualLayout>
          <c:xMode val="edge"/>
          <c:yMode val="edge"/>
          <c:x val="0.15552740510568394"/>
          <c:y val="3.5009804368914543E-2"/>
          <c:w val="0.57256768524421064"/>
          <c:h val="0.14696452845674421"/>
        </c:manualLayout>
      </c:layout>
      <c:overlay val="0"/>
      <c:txPr>
        <a:bodyPr/>
        <a:lstStyle/>
        <a:p>
          <a:pPr>
            <a:defRPr sz="1100"/>
          </a:pPr>
          <a:endParaRPr lang="en-US"/>
        </a:p>
      </c:txPr>
    </c:legend>
    <c:plotVisOnly val="1"/>
    <c:dispBlanksAs val="gap"/>
    <c:showDLblsOverMax val="0"/>
  </c:chart>
  <c:spPr>
    <a:solidFill>
      <a:srgbClr val="FFFCF3"/>
    </a:solidFill>
    <a:ln w="38100" cap="rnd" cmpd="sng">
      <a:solidFill>
        <a:schemeClr val="accent2">
          <a:lumMod val="50000"/>
        </a:schemeClr>
      </a:solidFill>
    </a:ln>
  </c:spPr>
  <c:txPr>
    <a:bodyPr/>
    <a:lstStyle/>
    <a:p>
      <a:pPr>
        <a:defRPr sz="1000" baseline="0">
          <a:latin typeface="+mn-lt"/>
        </a:defRPr>
      </a:pPr>
      <a:endParaRPr lang="en-US"/>
    </a:p>
  </c:txPr>
  <c:printSettings>
    <c:headerFooter/>
    <c:pageMargins b="0.75000000000000389" l="0.70000000000000062" r="0.70000000000000062" t="0.750000000000003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74878069352861"/>
          <c:y val="2.9699537037037038E-2"/>
          <c:w val="0.77561114170747558"/>
          <c:h val="0.79634220425710878"/>
        </c:manualLayout>
      </c:layout>
      <c:barChart>
        <c:barDir val="bar"/>
        <c:grouping val="clustered"/>
        <c:varyColors val="0"/>
        <c:ser>
          <c:idx val="1"/>
          <c:order val="0"/>
          <c:tx>
            <c:v>All persons</c:v>
          </c:tx>
          <c:spPr>
            <a:solidFill>
              <a:schemeClr val="accent5">
                <a:lumMod val="50000"/>
              </a:scheme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DATA!$R$99:$R$102</c:f>
              <c:numCache>
                <c:formatCode>General</c:formatCode>
                <c:ptCount val="4"/>
              </c:numCache>
            </c:numRef>
          </c:cat>
          <c:val>
            <c:numRef>
              <c:f>DATA!$V$99:$V$102</c:f>
              <c:numCache>
                <c:formatCode>General</c:formatCode>
                <c:ptCount val="4"/>
              </c:numCache>
            </c:numRef>
          </c:val>
          <c:extLst>
            <c:ext xmlns:c16="http://schemas.microsoft.com/office/drawing/2014/chart" uri="{C3380CC4-5D6E-409C-BE32-E72D297353CC}">
              <c16:uniqueId val="{00000000-6E79-41A1-A5F0-F7578E316512}"/>
            </c:ext>
          </c:extLst>
        </c:ser>
        <c:dLbls>
          <c:showLegendKey val="0"/>
          <c:showVal val="0"/>
          <c:showCatName val="0"/>
          <c:showSerName val="0"/>
          <c:showPercent val="0"/>
          <c:showBubbleSize val="0"/>
        </c:dLbls>
        <c:gapWidth val="25"/>
        <c:axId val="72797184"/>
        <c:axId val="73479680"/>
      </c:barChart>
      <c:catAx>
        <c:axId val="72797184"/>
        <c:scaling>
          <c:orientation val="maxMin"/>
        </c:scaling>
        <c:delete val="0"/>
        <c:axPos val="l"/>
        <c:title>
          <c:tx>
            <c:rich>
              <a:bodyPr/>
              <a:lstStyle/>
              <a:p>
                <a:pPr>
                  <a:defRPr sz="1100"/>
                </a:pPr>
                <a:r>
                  <a:rPr lang="en-US" sz="1100"/>
                  <a:t>Age at diagnosis</a:t>
                </a:r>
              </a:p>
            </c:rich>
          </c:tx>
          <c:layout>
            <c:manualLayout>
              <c:xMode val="edge"/>
              <c:yMode val="edge"/>
              <c:x val="7.4721283658068323E-4"/>
              <c:y val="0.23587979918207899"/>
            </c:manualLayout>
          </c:layout>
          <c:overlay val="0"/>
        </c:title>
        <c:numFmt formatCode="General" sourceLinked="1"/>
        <c:majorTickMark val="out"/>
        <c:minorTickMark val="none"/>
        <c:tickLblPos val="low"/>
        <c:spPr>
          <a:ln w="19050">
            <a:solidFill>
              <a:schemeClr val="tx1"/>
            </a:solidFill>
          </a:ln>
        </c:spPr>
        <c:txPr>
          <a:bodyPr rot="0" vert="horz"/>
          <a:lstStyle/>
          <a:p>
            <a:pPr>
              <a:defRPr/>
            </a:pPr>
            <a:endParaRPr lang="en-US"/>
          </a:p>
        </c:txPr>
        <c:crossAx val="73479680"/>
        <c:crossesAt val="0"/>
        <c:auto val="1"/>
        <c:lblAlgn val="ctr"/>
        <c:lblOffset val="100"/>
        <c:noMultiLvlLbl val="0"/>
      </c:catAx>
      <c:valAx>
        <c:axId val="73479680"/>
        <c:scaling>
          <c:orientation val="minMax"/>
          <c:max val="0.8"/>
        </c:scaling>
        <c:delete val="0"/>
        <c:axPos val="b"/>
        <c:title>
          <c:tx>
            <c:rich>
              <a:bodyPr rot="0" vert="horz"/>
              <a:lstStyle/>
              <a:p>
                <a:pPr>
                  <a:defRPr sz="1100"/>
                </a:pPr>
                <a:r>
                  <a:rPr lang="en-US" sz="1100"/>
                  <a:t>Five-year net survival (%)</a:t>
                </a:r>
              </a:p>
            </c:rich>
          </c:tx>
          <c:layout>
            <c:manualLayout>
              <c:xMode val="edge"/>
              <c:yMode val="edge"/>
              <c:x val="0.37726828711628435"/>
              <c:y val="0.90835920314138274"/>
            </c:manualLayout>
          </c:layout>
          <c:overlay val="0"/>
        </c:title>
        <c:numFmt formatCode="0%" sourceLinked="0"/>
        <c:majorTickMark val="out"/>
        <c:minorTickMark val="none"/>
        <c:tickLblPos val="nextTo"/>
        <c:spPr>
          <a:ln w="19050">
            <a:solidFill>
              <a:schemeClr val="tx1"/>
            </a:solidFill>
          </a:ln>
        </c:spPr>
        <c:crossAx val="72797184"/>
        <c:crosses val="max"/>
        <c:crossBetween val="between"/>
        <c:majorUnit val="0.1"/>
      </c:valAx>
      <c:spPr>
        <a:noFill/>
      </c:spPr>
    </c:plotArea>
    <c:plotVisOnly val="1"/>
    <c:dispBlanksAs val="gap"/>
    <c:showDLblsOverMax val="0"/>
  </c:chart>
  <c:spPr>
    <a:solidFill>
      <a:srgbClr val="FFFCF3"/>
    </a:solidFill>
    <a:ln w="38100" cap="rnd" cmpd="sng">
      <a:solidFill>
        <a:schemeClr val="accent2">
          <a:lumMod val="50000"/>
        </a:schemeClr>
      </a:solidFill>
    </a:ln>
  </c:spPr>
  <c:txPr>
    <a:bodyPr/>
    <a:lstStyle/>
    <a:p>
      <a:pPr>
        <a:defRPr sz="1000" baseline="0"/>
      </a:pPr>
      <a:endParaRPr lang="en-US"/>
    </a:p>
  </c:txPr>
  <c:printSettings>
    <c:headerFooter/>
    <c:pageMargins b="0.75000000000000389" l="0.70000000000000062" r="0.70000000000000062" t="0.750000000000003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562649572649572"/>
          <c:y val="2.9699537037037038E-2"/>
          <c:w val="0.71775256410256405"/>
          <c:h val="0.81139125385850475"/>
        </c:manualLayout>
      </c:layout>
      <c:barChart>
        <c:barDir val="bar"/>
        <c:grouping val="clustered"/>
        <c:varyColors val="0"/>
        <c:ser>
          <c:idx val="0"/>
          <c:order val="0"/>
          <c:tx>
            <c:v>All persons</c:v>
          </c:tx>
          <c:spPr>
            <a:solidFill>
              <a:schemeClr val="accent5">
                <a:lumMod val="50000"/>
              </a:scheme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DATA!$R$121:$R$125</c:f>
              <c:numCache>
                <c:formatCode>General</c:formatCode>
                <c:ptCount val="5"/>
              </c:numCache>
            </c:numRef>
          </c:cat>
          <c:val>
            <c:numRef>
              <c:f>DATA!$V$121:$V$125</c:f>
              <c:numCache>
                <c:formatCode>General</c:formatCode>
                <c:ptCount val="5"/>
              </c:numCache>
            </c:numRef>
          </c:val>
          <c:extLst>
            <c:ext xmlns:c16="http://schemas.microsoft.com/office/drawing/2014/chart" uri="{C3380CC4-5D6E-409C-BE32-E72D297353CC}">
              <c16:uniqueId val="{00000002-C16C-4B57-8318-F0874473474B}"/>
            </c:ext>
          </c:extLst>
        </c:ser>
        <c:dLbls>
          <c:showLegendKey val="0"/>
          <c:showVal val="0"/>
          <c:showCatName val="0"/>
          <c:showSerName val="0"/>
          <c:showPercent val="0"/>
          <c:showBubbleSize val="0"/>
        </c:dLbls>
        <c:gapWidth val="25"/>
        <c:axId val="72797184"/>
        <c:axId val="73479680"/>
      </c:barChart>
      <c:catAx>
        <c:axId val="72797184"/>
        <c:scaling>
          <c:orientation val="maxMin"/>
        </c:scaling>
        <c:delete val="0"/>
        <c:axPos val="l"/>
        <c:title>
          <c:tx>
            <c:rich>
              <a:bodyPr/>
              <a:lstStyle/>
              <a:p>
                <a:pPr>
                  <a:defRPr sz="1100"/>
                </a:pPr>
                <a:r>
                  <a:rPr lang="en-US" sz="1100"/>
                  <a:t>Stage at diagnosis</a:t>
                </a:r>
              </a:p>
            </c:rich>
          </c:tx>
          <c:layout>
            <c:manualLayout>
              <c:xMode val="edge"/>
              <c:yMode val="edge"/>
              <c:x val="4.7435253081089907E-3"/>
              <c:y val="0.23587971986174996"/>
            </c:manualLayout>
          </c:layout>
          <c:overlay val="0"/>
        </c:title>
        <c:numFmt formatCode="General" sourceLinked="1"/>
        <c:majorTickMark val="out"/>
        <c:minorTickMark val="none"/>
        <c:tickLblPos val="low"/>
        <c:spPr>
          <a:ln w="19050">
            <a:solidFill>
              <a:schemeClr val="tx1"/>
            </a:solidFill>
          </a:ln>
        </c:spPr>
        <c:txPr>
          <a:bodyPr rot="0" vert="horz"/>
          <a:lstStyle/>
          <a:p>
            <a:pPr>
              <a:defRPr/>
            </a:pPr>
            <a:endParaRPr lang="en-US"/>
          </a:p>
        </c:txPr>
        <c:crossAx val="73479680"/>
        <c:crossesAt val="0"/>
        <c:auto val="1"/>
        <c:lblAlgn val="ctr"/>
        <c:lblOffset val="100"/>
        <c:noMultiLvlLbl val="0"/>
      </c:catAx>
      <c:valAx>
        <c:axId val="73479680"/>
        <c:scaling>
          <c:orientation val="minMax"/>
        </c:scaling>
        <c:delete val="0"/>
        <c:axPos val="b"/>
        <c:title>
          <c:tx>
            <c:rich>
              <a:bodyPr rot="0" vert="horz"/>
              <a:lstStyle/>
              <a:p>
                <a:pPr>
                  <a:defRPr sz="1100"/>
                </a:pPr>
                <a:r>
                  <a:rPr lang="en-US" sz="1100"/>
                  <a:t>Five-year age-standardised net survival (%)</a:t>
                </a:r>
              </a:p>
            </c:rich>
          </c:tx>
          <c:layout>
            <c:manualLayout>
              <c:xMode val="edge"/>
              <c:yMode val="edge"/>
              <c:x val="0.32660664156110919"/>
              <c:y val="0.92038808849277964"/>
            </c:manualLayout>
          </c:layout>
          <c:overlay val="0"/>
        </c:title>
        <c:numFmt formatCode="0%" sourceLinked="0"/>
        <c:majorTickMark val="out"/>
        <c:minorTickMark val="none"/>
        <c:tickLblPos val="nextTo"/>
        <c:spPr>
          <a:ln w="19050">
            <a:solidFill>
              <a:schemeClr val="tx1"/>
            </a:solidFill>
          </a:ln>
        </c:spPr>
        <c:crossAx val="72797184"/>
        <c:crosses val="max"/>
        <c:crossBetween val="between"/>
      </c:valAx>
      <c:spPr>
        <a:noFill/>
      </c:spPr>
    </c:plotArea>
    <c:plotVisOnly val="1"/>
    <c:dispBlanksAs val="gap"/>
    <c:showDLblsOverMax val="0"/>
  </c:chart>
  <c:spPr>
    <a:solidFill>
      <a:srgbClr val="FFFCF3"/>
    </a:solidFill>
    <a:ln w="38100" cap="rnd" cmpd="sng">
      <a:solidFill>
        <a:schemeClr val="accent2">
          <a:lumMod val="50000"/>
        </a:schemeClr>
      </a:solidFill>
    </a:ln>
  </c:spPr>
  <c:txPr>
    <a:bodyPr/>
    <a:lstStyle/>
    <a:p>
      <a:pPr>
        <a:defRPr sz="1000" baseline="0"/>
      </a:pPr>
      <a:endParaRPr lang="en-US"/>
    </a:p>
  </c:txPr>
  <c:printSettings>
    <c:headerFooter/>
    <c:pageMargins b="0.75000000000000389" l="0.70000000000000062" r="0.70000000000000062" t="0.75000000000000389" header="0.30000000000000032" footer="0.30000000000000032"/>
    <c:pageSetup/>
  </c:printSettings>
</c:chartSpace>
</file>

<file path=xl/drawings/_rels/drawing1.xml.rels><?xml version="1.0" encoding="UTF-8"?><Relationships xmlns="http://schemas.openxmlformats.org/package/2006/relationships"><Relationship Target="../charts/chart8.xml" Type="http://schemas.openxmlformats.org/officeDocument/2006/relationships/chart" Id="rId8"/><Relationship Target="../charts/chart13.xml" Type="http://schemas.openxmlformats.org/officeDocument/2006/relationships/chart" Id="rId13"/><Relationship Target="../charts/chart3.xml" Type="http://schemas.openxmlformats.org/officeDocument/2006/relationships/chart" Id="rId3"/><Relationship Target="../charts/chart7.xml" Type="http://schemas.openxmlformats.org/officeDocument/2006/relationships/chart" Id="rId7"/><Relationship Target="../charts/chart12.xml" Type="http://schemas.openxmlformats.org/officeDocument/2006/relationships/chart" Id="rId12"/><Relationship Target="../charts/chart2.xml" Type="http://schemas.openxmlformats.org/officeDocument/2006/relationships/chart" Id="rId2"/><Relationship Target="../media/image3.jpeg" Type="http://schemas.openxmlformats.org/officeDocument/2006/relationships/image" Id="rId16"/><Relationship Target="../charts/chart1.xml" Type="http://schemas.openxmlformats.org/officeDocument/2006/relationships/chart" Id="rId1"/><Relationship Target="../charts/chart6.xml" Type="http://schemas.openxmlformats.org/officeDocument/2006/relationships/chart" Id="rId6"/><Relationship Target="../charts/chart11.xml" Type="http://schemas.openxmlformats.org/officeDocument/2006/relationships/chart" Id="rId11"/><Relationship Target="../charts/chart5.xml" Type="http://schemas.openxmlformats.org/officeDocument/2006/relationships/chart" Id="rId5"/><Relationship Target="../media/image2.jpeg" Type="http://schemas.openxmlformats.org/officeDocument/2006/relationships/image" Id="rId15"/><Relationship Target="../charts/chart10.xml" Type="http://schemas.openxmlformats.org/officeDocument/2006/relationships/chart" Id="rId10"/><Relationship Target="../charts/chart4.xml" Type="http://schemas.openxmlformats.org/officeDocument/2006/relationships/chart" Id="rId4"/><Relationship Target="../charts/chart9.xml" Type="http://schemas.openxmlformats.org/officeDocument/2006/relationships/chart" Id="rId9"/><Relationship Target="../media/image1.png" Type="http://schemas.openxmlformats.org/officeDocument/2006/relationships/image" Id="rId14"/></Relationships>
</file>

<file path=xl/drawings/drawing1.xml><?xml version="1.0" encoding="utf-8"?>
<xdr:wsDr xmlns:a="http://schemas.openxmlformats.org/drawingml/2006/main" xmlns:xdr="http://schemas.openxmlformats.org/drawingml/2006/spreadsheetDrawing" xmlns:r="http://schemas.openxmlformats.org/officeDocument/2006/relationships">
  <xdr:twoCellAnchor>
    <xdr:from>
      <xdr:col>0</xdr:col>
      <xdr:colOff>38101</xdr:colOff>
      <xdr:row>118</xdr:row>
      <xdr:rowOff>38100</xdr:rowOff>
    </xdr:from>
    <xdr:to>
      <xdr:col>8</xdr:col>
      <xdr:colOff>371475</xdr:colOff>
      <xdr:row>133</xdr:row>
      <xdr:rowOff>190500</xdr:rowOff>
    </xdr:to>
    <xdr:graphicFrame macro="">
      <xdr:nvGraphicFramePr>
        <xdr:cNvPr id="4" name="Chart 3">
          <a:extLst>
            <a:ext xmlns:a16="http://schemas.microsoft.com/office/drawing/2014/main" uri="{FF2B5EF4-FFF2-40B4-BE49-F238E27FC236}">
              <a16:creationId xmlns:a16="http://schemas.microsoft.com/office/drawing/2014/main" id="{00000000-0008-0000-0000-000004000000}"/>
            </a:ext>
          </a:extLst>
        </xdr:cNvPr>
        <xdr:cNvGraphicFramePr>
          <a:graphicFrameLocks noChangeAspect="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447675</xdr:colOff>
      <xdr:row>118</xdr:row>
      <xdr:rowOff>38100</xdr:rowOff>
    </xdr:from>
    <xdr:to>
      <xdr:col>11</xdr:col>
      <xdr:colOff>533400</xdr:colOff>
      <xdr:row>132</xdr:row>
      <xdr:rowOff>128221</xdr:rowOff>
    </xdr:to>
    <xdr:sp macro="" textlink="">
      <xdr:nvSpPr>
        <xdr:cNvPr id="2" name="TextBox 1">
          <a:extLst>
            <a:ext xmlns:a16="http://schemas.microsoft.com/office/drawing/2014/main" uri="{FF2B5EF4-FFF2-40B4-BE49-F238E27FC236}">
              <a16:creationId xmlns:a16="http://schemas.microsoft.com/office/drawing/2014/main" id="{00000000-0008-0000-0000-000002000000}"/>
            </a:ext>
          </a:extLst>
        </xdr:cNvPr>
        <xdr:cNvSpPr txBox="true"/>
      </xdr:nvSpPr>
      <xdr:spPr>
        <a:xfrm>
          <a:off x="4917098" y="21716634"/>
          <a:ext cx="1761759" cy="2910986"/>
        </a:xfrm>
        <a:prstGeom prst="rect">
          <a:avLst/>
        </a:prstGeom>
        <a:solidFill>
          <a:schemeClr val="accent1">
            <a:lumMod val="40000"/>
            <a:lumOff val="60000"/>
          </a:schemeClr>
        </a:solidFill>
        <a:ln/>
      </xdr:spPr>
      <xdr:style>
        <a:lnRef idx="1">
          <a:schemeClr val="accent1"/>
        </a:lnRef>
        <a:fillRef idx="2">
          <a:schemeClr val="accent1"/>
        </a:fillRef>
        <a:effectRef idx="1">
          <a:schemeClr val="accent1"/>
        </a:effectRef>
        <a:fontRef idx="minor">
          <a:schemeClr val="dk1"/>
        </a:fontRef>
      </xdr:style>
      <xdr:txBody>
        <a:bodyPr vertOverflow="clip" horzOverflow="clip" wrap="square" rtlCol="false" anchor="ctr"/>
        <a:lstStyle/>
        <a:p>
          <a:pPr algn="ctr"/>
          <a:r>
            <a:rPr lang="en-GB" sz="1000"/>
            <a:t>Age-standardised incidence rates</a:t>
          </a:r>
          <a:r>
            <a:rPr lang="en-GB" sz="1000" baseline="0"/>
            <a:t> illustrate the change in the number of cases within a population of a fixed size and age structure</a:t>
          </a:r>
          <a:r>
            <a:rPr lang="en-GB" sz="1000" baseline="0">
              <a:solidFill>
                <a:schemeClr val="dk1"/>
              </a:solidFill>
              <a:effectLst/>
              <a:latin typeface="+mn-lt"/>
              <a:ea typeface="+mn-ea"/>
              <a:cs typeface="+mn-cs"/>
            </a:rPr>
            <a:t> (2013 European Standard).</a:t>
          </a:r>
        </a:p>
        <a:p>
          <a:pPr algn="ctr"/>
          <a:endParaRPr lang="en-GB" sz="1000" baseline="0"/>
        </a:p>
        <a:p>
          <a:pPr algn="ctr"/>
          <a:r>
            <a:rPr lang="en-GB" sz="1000" baseline="0"/>
            <a:t>They thus represent changes other than those caused by population growth and/or ageing.</a:t>
          </a:r>
        </a:p>
        <a:p>
          <a:pPr algn="ctr"/>
          <a:endParaRPr lang="en-GB" sz="1000" baseline="0"/>
        </a:p>
        <a:p>
          <a:pPr algn="ctr"/>
          <a:r>
            <a:rPr lang="en-GB" sz="1000" baseline="0"/>
            <a:t>Trends can also be influenced by changes in how cancer is classified and coded. (e.g. the move from ICD-0-2 to ICD-0-3 in 2019).</a:t>
          </a:r>
          <a:endParaRPr lang="en-GB" sz="1000"/>
        </a:p>
      </xdr:txBody>
    </xdr:sp>
    <xdr:clientData/>
  </xdr:twoCellAnchor>
  <xdr:twoCellAnchor>
    <xdr:from>
      <xdr:col>4</xdr:col>
      <xdr:colOff>57149</xdr:colOff>
      <xdr:row>61</xdr:row>
      <xdr:rowOff>30481</xdr:rowOff>
    </xdr:from>
    <xdr:to>
      <xdr:col>11</xdr:col>
      <xdr:colOff>535304</xdr:colOff>
      <xdr:row>80</xdr:row>
      <xdr:rowOff>175260</xdr:rowOff>
    </xdr:to>
    <xdr:graphicFrame macro="">
      <xdr:nvGraphicFramePr>
        <xdr:cNvPr id="6" name="Chart 5">
          <a:extLst>
            <a:ext xmlns:a16="http://schemas.microsoft.com/office/drawing/2014/main" uri="{FF2B5EF4-FFF2-40B4-BE49-F238E27FC236}">
              <a16:creationId xmlns:a16="http://schemas.microsoft.com/office/drawing/2014/main" id="{00000000-0008-0000-0000-000006000000}"/>
            </a:ext>
          </a:extLst>
        </xdr:cNvPr>
        <xdr:cNvGraphicFramePr>
          <a:graphicFrameLocks noChangeAspect="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45720</xdr:colOff>
      <xdr:row>174</xdr:row>
      <xdr:rowOff>18319</xdr:rowOff>
    </xdr:from>
    <xdr:to>
      <xdr:col>8</xdr:col>
      <xdr:colOff>225913</xdr:colOff>
      <xdr:row>188</xdr:row>
      <xdr:rowOff>91588</xdr:rowOff>
    </xdr:to>
    <xdr:graphicFrame macro="">
      <xdr:nvGraphicFramePr>
        <xdr:cNvPr id="7" name="Chart 6">
          <a:extLst>
            <a:ext xmlns:a16="http://schemas.microsoft.com/office/drawing/2014/main" uri="{FF2B5EF4-FFF2-40B4-BE49-F238E27FC236}">
              <a16:creationId xmlns:a16="http://schemas.microsoft.com/office/drawing/2014/main" id="{00000000-0008-0000-0000-000007000000}"/>
            </a:ext>
          </a:extLst>
        </xdr:cNvPr>
        <xdr:cNvGraphicFramePr>
          <a:graphicFrameLocks noChangeAspect="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262548</xdr:colOff>
      <xdr:row>147</xdr:row>
      <xdr:rowOff>12212</xdr:rowOff>
    </xdr:from>
    <xdr:to>
      <xdr:col>11</xdr:col>
      <xdr:colOff>525780</xdr:colOff>
      <xdr:row>160</xdr:row>
      <xdr:rowOff>183172</xdr:rowOff>
    </xdr:to>
    <xdr:graphicFrame macro="">
      <xdr:nvGraphicFramePr>
        <xdr:cNvPr id="9" name="Chart 8">
          <a:extLst>
            <a:ext xmlns:a16="http://schemas.microsoft.com/office/drawing/2014/main" uri="{FF2B5EF4-FFF2-40B4-BE49-F238E27FC236}">
              <a16:creationId xmlns:a16="http://schemas.microsoft.com/office/drawing/2014/main" id="{00000000-0008-0000-0000-000009000000}"/>
            </a:ext>
          </a:extLst>
        </xdr:cNvPr>
        <xdr:cNvGraphicFramePr>
          <a:graphicFrameLocks noChangeAspect="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12212</xdr:colOff>
      <xdr:row>146</xdr:row>
      <xdr:rowOff>73268</xdr:rowOff>
    </xdr:from>
    <xdr:to>
      <xdr:col>3</xdr:col>
      <xdr:colOff>195384</xdr:colOff>
      <xdr:row>159</xdr:row>
      <xdr:rowOff>164855</xdr:rowOff>
    </xdr:to>
    <xdr:sp macro="" textlink="">
      <xdr:nvSpPr>
        <xdr:cNvPr id="10" name="TextBox 9">
          <a:extLst>
            <a:ext xmlns:a16="http://schemas.microsoft.com/office/drawing/2014/main" uri="{FF2B5EF4-FFF2-40B4-BE49-F238E27FC236}">
              <a16:creationId xmlns:a16="http://schemas.microsoft.com/office/drawing/2014/main" id="{00000000-0008-0000-0000-00000A000000}"/>
            </a:ext>
          </a:extLst>
        </xdr:cNvPr>
        <xdr:cNvSpPr txBox="true"/>
      </xdr:nvSpPr>
      <xdr:spPr>
        <a:xfrm>
          <a:off x="12212" y="27137090"/>
          <a:ext cx="1859206" cy="2582741"/>
        </a:xfrm>
        <a:prstGeom prst="rect">
          <a:avLst/>
        </a:prstGeom>
        <a:solidFill>
          <a:schemeClr val="accent1">
            <a:lumMod val="40000"/>
            <a:lumOff val="60000"/>
          </a:schemeClr>
        </a:solidFill>
        <a:ln/>
      </xdr:spPr>
      <xdr:style>
        <a:lnRef idx="1">
          <a:schemeClr val="accent1"/>
        </a:lnRef>
        <a:fillRef idx="2">
          <a:schemeClr val="accent1"/>
        </a:fillRef>
        <a:effectRef idx="1">
          <a:schemeClr val="accent1"/>
        </a:effectRef>
        <a:fontRef idx="minor">
          <a:schemeClr val="dk1"/>
        </a:fontRef>
      </xdr:style>
      <xdr:txBody>
        <a:bodyPr vertOverflow="clip" horzOverflow="clip" wrap="square" rtlCol="false" anchor="ctr"/>
        <a:lstStyle/>
        <a:p>
          <a:pPr algn="ctr"/>
          <a:r>
            <a:rPr lang="en-GB" sz="1000"/>
            <a:t>Standardised incidence ratios compare incidence rates in each deprivation quintile </a:t>
          </a:r>
          <a:r>
            <a:rPr lang="en-GB" sz="1000" baseline="0"/>
            <a:t>with the Northern Ireland incidence rate. </a:t>
          </a:r>
        </a:p>
        <a:p>
          <a:pPr algn="ctr"/>
          <a:endParaRPr lang="en-GB" sz="1000" baseline="0"/>
        </a:p>
        <a:p>
          <a:pPr algn="ctr"/>
          <a:r>
            <a:rPr lang="en-GB" sz="1000" baseline="0"/>
            <a:t>A value above 100 means that incidence rates in that </a:t>
          </a:r>
          <a:r>
            <a:rPr lang="en-GB" sz="1000">
              <a:solidFill>
                <a:schemeClr val="dk1"/>
              </a:solidFill>
              <a:effectLst/>
              <a:latin typeface="+mn-lt"/>
              <a:ea typeface="+mn-ea"/>
              <a:cs typeface="+mn-cs"/>
            </a:rPr>
            <a:t>deprivation quintile </a:t>
          </a:r>
          <a:r>
            <a:rPr lang="en-GB" sz="1000" baseline="0"/>
            <a:t>are greater than the Northern Ireland average.</a:t>
          </a:r>
        </a:p>
        <a:p>
          <a:pPr algn="ctr"/>
          <a:endParaRPr lang="en-GB" sz="1000" baseline="0"/>
        </a:p>
        <a:p>
          <a:pPr algn="ctr"/>
          <a:r>
            <a:rPr lang="en-GB" sz="1000" baseline="0"/>
            <a:t>This measure takes account of population size and age structure. Differences are thus not a result of these factors.</a:t>
          </a:r>
        </a:p>
      </xdr:txBody>
    </xdr:sp>
    <xdr:clientData/>
  </xdr:twoCellAnchor>
  <xdr:twoCellAnchor>
    <xdr:from>
      <xdr:col>0</xdr:col>
      <xdr:colOff>38100</xdr:colOff>
      <xdr:row>229</xdr:row>
      <xdr:rowOff>38101</xdr:rowOff>
    </xdr:from>
    <xdr:to>
      <xdr:col>8</xdr:col>
      <xdr:colOff>510540</xdr:colOff>
      <xdr:row>242</xdr:row>
      <xdr:rowOff>170962</xdr:rowOff>
    </xdr:to>
    <xdr:graphicFrame macro="">
      <xdr:nvGraphicFramePr>
        <xdr:cNvPr id="11" name="Chart 10">
          <a:extLst>
            <a:ext xmlns:a16="http://schemas.microsoft.com/office/drawing/2014/main" uri="{FF2B5EF4-FFF2-40B4-BE49-F238E27FC236}">
              <a16:creationId xmlns:a16="http://schemas.microsoft.com/office/drawing/2014/main" id="{00000000-0008-0000-0000-00000B000000}"/>
            </a:ext>
          </a:extLst>
        </xdr:cNvPr>
        <xdr:cNvGraphicFramePr>
          <a:graphicFrameLocks noChangeAspect="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47625</xdr:colOff>
      <xdr:row>229</xdr:row>
      <xdr:rowOff>38100</xdr:rowOff>
    </xdr:from>
    <xdr:to>
      <xdr:col>11</xdr:col>
      <xdr:colOff>542925</xdr:colOff>
      <xdr:row>241</xdr:row>
      <xdr:rowOff>9158</xdr:rowOff>
    </xdr:to>
    <xdr:sp macro="" textlink="">
      <xdr:nvSpPr>
        <xdr:cNvPr id="12" name="TextBox 11">
          <a:extLst>
            <a:ext xmlns:a16="http://schemas.microsoft.com/office/drawing/2014/main" uri="{FF2B5EF4-FFF2-40B4-BE49-F238E27FC236}">
              <a16:creationId xmlns:a16="http://schemas.microsoft.com/office/drawing/2014/main" id="{00000000-0008-0000-0000-00000C000000}"/>
            </a:ext>
          </a:extLst>
        </xdr:cNvPr>
        <xdr:cNvSpPr txBox="true"/>
      </xdr:nvSpPr>
      <xdr:spPr>
        <a:xfrm>
          <a:off x="5075726" y="42442667"/>
          <a:ext cx="1612656" cy="2388943"/>
        </a:xfrm>
        <a:prstGeom prst="rect">
          <a:avLst/>
        </a:prstGeom>
        <a:solidFill>
          <a:schemeClr val="accent1">
            <a:lumMod val="40000"/>
            <a:lumOff val="60000"/>
          </a:schemeClr>
        </a:solidFill>
        <a:ln/>
      </xdr:spPr>
      <xdr:style>
        <a:lnRef idx="1">
          <a:schemeClr val="accent1"/>
        </a:lnRef>
        <a:fillRef idx="2">
          <a:schemeClr val="accent1"/>
        </a:fillRef>
        <a:effectRef idx="1">
          <a:schemeClr val="accent1"/>
        </a:effectRef>
        <a:fontRef idx="minor">
          <a:schemeClr val="dk1"/>
        </a:fontRef>
      </xdr:style>
      <xdr:txBody>
        <a:bodyPr vertOverflow="clip" horzOverflow="clip" wrap="square" rtlCol="false" anchor="ctr"/>
        <a:lstStyle/>
        <a:p>
          <a:pPr algn="ctr"/>
          <a:r>
            <a:rPr lang="en-GB" sz="1000">
              <a:solidFill>
                <a:schemeClr val="dk1"/>
              </a:solidFill>
              <a:effectLst/>
              <a:latin typeface="+mn-lt"/>
              <a:ea typeface="+mn-ea"/>
              <a:cs typeface="+mn-cs"/>
            </a:rPr>
            <a:t>Cancer stage describes the size of a cancer and how far it has grown and spread. </a:t>
          </a:r>
        </a:p>
        <a:p>
          <a:pPr algn="ctr"/>
          <a:endParaRPr lang="en-GB" sz="1000">
            <a:solidFill>
              <a:schemeClr val="dk1"/>
            </a:solidFill>
            <a:effectLst/>
            <a:latin typeface="+mn-lt"/>
            <a:ea typeface="+mn-ea"/>
            <a:cs typeface="+mn-cs"/>
          </a:endParaRPr>
        </a:p>
        <a:p>
          <a:pPr algn="ctr"/>
          <a:r>
            <a:rPr lang="en-GB" sz="1000">
              <a:solidFill>
                <a:schemeClr val="dk1"/>
              </a:solidFill>
              <a:effectLst/>
              <a:latin typeface="+mn-lt"/>
              <a:ea typeface="+mn-ea"/>
              <a:cs typeface="+mn-cs"/>
            </a:rPr>
            <a:t>This information is used to help decide what treatments are needed.  </a:t>
          </a:r>
        </a:p>
        <a:p>
          <a:pPr algn="ctr"/>
          <a:endParaRPr lang="en-GB" sz="1000">
            <a:solidFill>
              <a:schemeClr val="dk1"/>
            </a:solidFill>
            <a:effectLst/>
            <a:latin typeface="+mn-lt"/>
            <a:ea typeface="+mn-ea"/>
            <a:cs typeface="+mn-cs"/>
          </a:endParaRPr>
        </a:p>
        <a:p>
          <a:pPr algn="ctr"/>
          <a:r>
            <a:rPr lang="en-GB" sz="1000">
              <a:solidFill>
                <a:schemeClr val="dk1"/>
              </a:solidFill>
              <a:effectLst/>
              <a:latin typeface="+mn-lt"/>
              <a:ea typeface="+mn-ea"/>
              <a:cs typeface="+mn-cs"/>
            </a:rPr>
            <a:t>The classification used here to stage cancer is the TNM classification (Version 7 prio</a:t>
          </a:r>
          <a:r>
            <a:rPr lang="en-GB" sz="1000" baseline="0">
              <a:solidFill>
                <a:schemeClr val="dk1"/>
              </a:solidFill>
              <a:effectLst/>
              <a:latin typeface="+mn-lt"/>
              <a:ea typeface="+mn-ea"/>
              <a:cs typeface="+mn-cs"/>
            </a:rPr>
            <a:t>r to 2019, Version 8 from 2019 onwards)</a:t>
          </a:r>
          <a:r>
            <a:rPr lang="en-GB" sz="1000">
              <a:solidFill>
                <a:schemeClr val="dk1"/>
              </a:solidFill>
              <a:effectLst/>
              <a:latin typeface="+mn-lt"/>
              <a:ea typeface="+mn-ea"/>
              <a:cs typeface="+mn-cs"/>
            </a:rPr>
            <a:t>.</a:t>
          </a:r>
        </a:p>
      </xdr:txBody>
    </xdr:sp>
    <xdr:clientData/>
  </xdr:twoCellAnchor>
  <xdr:twoCellAnchor>
    <xdr:from>
      <xdr:col>0</xdr:col>
      <xdr:colOff>30870</xdr:colOff>
      <xdr:row>262</xdr:row>
      <xdr:rowOff>30529</xdr:rowOff>
    </xdr:from>
    <xdr:to>
      <xdr:col>5</xdr:col>
      <xdr:colOff>543414</xdr:colOff>
      <xdr:row>265</xdr:row>
      <xdr:rowOff>12212</xdr:rowOff>
    </xdr:to>
    <xdr:sp macro="" textlink="">
      <xdr:nvSpPr>
        <xdr:cNvPr id="19" name="TextBox 18">
          <a:extLst>
            <a:ext xmlns:a16="http://schemas.microsoft.com/office/drawing/2014/main" uri="{FF2B5EF4-FFF2-40B4-BE49-F238E27FC236}">
              <a16:creationId xmlns:a16="http://schemas.microsoft.com/office/drawing/2014/main" id="{00000000-0008-0000-0000-000013000000}"/>
            </a:ext>
          </a:extLst>
        </xdr:cNvPr>
        <xdr:cNvSpPr txBox="true"/>
      </xdr:nvSpPr>
      <xdr:spPr>
        <a:xfrm>
          <a:off x="30870" y="48821731"/>
          <a:ext cx="3473842" cy="586154"/>
        </a:xfrm>
        <a:prstGeom prst="rect">
          <a:avLst/>
        </a:prstGeom>
        <a:solidFill>
          <a:schemeClr val="accent1">
            <a:lumMod val="40000"/>
            <a:lumOff val="60000"/>
          </a:schemeClr>
        </a:solidFill>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false" anchor="ctr"/>
        <a:lstStyle/>
        <a:p>
          <a:pPr algn="ctr"/>
          <a:r>
            <a:rPr lang="en-GB" sz="1000">
              <a:solidFill>
                <a:schemeClr val="dk1"/>
              </a:solidFill>
              <a:effectLst/>
              <a:latin typeface="+mn-lt"/>
              <a:ea typeface="+mn-ea"/>
              <a:cs typeface="+mn-cs"/>
            </a:rPr>
            <a:t>Observed survival is the proportion</a:t>
          </a:r>
          <a:r>
            <a:rPr lang="en-GB" sz="1000" baseline="0">
              <a:solidFill>
                <a:schemeClr val="dk1"/>
              </a:solidFill>
              <a:effectLst/>
              <a:latin typeface="+mn-lt"/>
              <a:ea typeface="+mn-ea"/>
              <a:cs typeface="+mn-cs"/>
            </a:rPr>
            <a:t> of patients still alive one/five years after diagnosis. However, in this measure patients may have died from causes unrelated to their cancer.</a:t>
          </a:r>
          <a:endParaRPr lang="en-GB" sz="1000">
            <a:solidFill>
              <a:schemeClr val="dk1"/>
            </a:solidFill>
            <a:effectLst/>
            <a:latin typeface="+mn-lt"/>
            <a:ea typeface="+mn-ea"/>
            <a:cs typeface="+mn-cs"/>
          </a:endParaRPr>
        </a:p>
      </xdr:txBody>
    </xdr:sp>
    <xdr:clientData/>
  </xdr:twoCellAnchor>
  <xdr:twoCellAnchor>
    <xdr:from>
      <xdr:col>0</xdr:col>
      <xdr:colOff>28573</xdr:colOff>
      <xdr:row>265</xdr:row>
      <xdr:rowOff>71315</xdr:rowOff>
    </xdr:from>
    <xdr:to>
      <xdr:col>5</xdr:col>
      <xdr:colOff>549518</xdr:colOff>
      <xdr:row>269</xdr:row>
      <xdr:rowOff>6105</xdr:rowOff>
    </xdr:to>
    <xdr:sp macro="" textlink="">
      <xdr:nvSpPr>
        <xdr:cNvPr id="20" name="TextBox 19">
          <a:extLst>
            <a:ext xmlns:a16="http://schemas.microsoft.com/office/drawing/2014/main" uri="{FF2B5EF4-FFF2-40B4-BE49-F238E27FC236}">
              <a16:creationId xmlns:a16="http://schemas.microsoft.com/office/drawing/2014/main" id="{00000000-0008-0000-0000-000014000000}"/>
            </a:ext>
          </a:extLst>
        </xdr:cNvPr>
        <xdr:cNvSpPr txBox="true"/>
      </xdr:nvSpPr>
      <xdr:spPr>
        <a:xfrm>
          <a:off x="28573" y="49466988"/>
          <a:ext cx="3482243" cy="740752"/>
        </a:xfrm>
        <a:prstGeom prst="rect">
          <a:avLst/>
        </a:prstGeom>
        <a:solidFill>
          <a:schemeClr val="accent1">
            <a:lumMod val="40000"/>
            <a:lumOff val="60000"/>
          </a:schemeClr>
        </a:solidFill>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false" anchor="ctr"/>
        <a:lstStyle/>
        <a:p>
          <a:pPr algn="ctr"/>
          <a:r>
            <a:rPr lang="en-GB" sz="1000">
              <a:solidFill>
                <a:schemeClr val="dk1"/>
              </a:solidFill>
              <a:effectLst/>
              <a:latin typeface="+mn-lt"/>
              <a:ea typeface="+mn-ea"/>
              <a:cs typeface="+mn-cs"/>
            </a:rPr>
            <a:t>Age-standardised net survival is the proportion</a:t>
          </a:r>
          <a:r>
            <a:rPr lang="en-GB" sz="1000" baseline="0">
              <a:solidFill>
                <a:schemeClr val="dk1"/>
              </a:solidFill>
              <a:effectLst/>
              <a:latin typeface="+mn-lt"/>
              <a:ea typeface="+mn-ea"/>
              <a:cs typeface="+mn-cs"/>
            </a:rPr>
            <a:t> of patients who would survive if the patient could not die from causes unrelated to their cancer. This measure is more typically used in studies of cancer survival.</a:t>
          </a:r>
          <a:endParaRPr lang="en-GB" sz="1000">
            <a:solidFill>
              <a:schemeClr val="dk1"/>
            </a:solidFill>
            <a:effectLst/>
            <a:latin typeface="+mn-lt"/>
            <a:ea typeface="+mn-ea"/>
            <a:cs typeface="+mn-cs"/>
          </a:endParaRPr>
        </a:p>
      </xdr:txBody>
    </xdr:sp>
    <xdr:clientData/>
  </xdr:twoCellAnchor>
  <xdr:twoCellAnchor>
    <xdr:from>
      <xdr:col>3</xdr:col>
      <xdr:colOff>40006</xdr:colOff>
      <xdr:row>274</xdr:row>
      <xdr:rowOff>30481</xdr:rowOff>
    </xdr:from>
    <xdr:to>
      <xdr:col>11</xdr:col>
      <xdr:colOff>520066</xdr:colOff>
      <xdr:row>291</xdr:row>
      <xdr:rowOff>0</xdr:rowOff>
    </xdr:to>
    <xdr:graphicFrame macro="">
      <xdr:nvGraphicFramePr>
        <xdr:cNvPr id="21" name="Chart 20">
          <a:extLst>
            <a:ext xmlns:a16="http://schemas.microsoft.com/office/drawing/2014/main" uri="{FF2B5EF4-FFF2-40B4-BE49-F238E27FC236}">
              <a16:creationId xmlns:a16="http://schemas.microsoft.com/office/drawing/2014/main" id="{00000000-0008-0000-0000-000015000000}"/>
            </a:ext>
          </a:extLst>
        </xdr:cNvPr>
        <xdr:cNvGraphicFramePr>
          <a:graphicFrameLocks noChangeAspect="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56418</xdr:colOff>
      <xdr:row>423</xdr:row>
      <xdr:rowOff>38099</xdr:rowOff>
    </xdr:from>
    <xdr:to>
      <xdr:col>8</xdr:col>
      <xdr:colOff>452658</xdr:colOff>
      <xdr:row>438</xdr:row>
      <xdr:rowOff>170962</xdr:rowOff>
    </xdr:to>
    <xdr:graphicFrame macro="">
      <xdr:nvGraphicFramePr>
        <xdr:cNvPr id="25" name="Chart 24">
          <a:extLst>
            <a:ext xmlns:a16="http://schemas.microsoft.com/office/drawing/2014/main" uri="{FF2B5EF4-FFF2-40B4-BE49-F238E27FC236}">
              <a16:creationId xmlns:a16="http://schemas.microsoft.com/office/drawing/2014/main" id="{00000000-0008-0000-0000-000019000000}"/>
            </a:ext>
          </a:extLst>
        </xdr:cNvPr>
        <xdr:cNvGraphicFramePr>
          <a:graphicFrameLocks noChangeAspect="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5739</xdr:colOff>
      <xdr:row>423</xdr:row>
      <xdr:rowOff>18317</xdr:rowOff>
    </xdr:from>
    <xdr:to>
      <xdr:col>11</xdr:col>
      <xdr:colOff>544830</xdr:colOff>
      <xdr:row>435</xdr:row>
      <xdr:rowOff>174014</xdr:rowOff>
    </xdr:to>
    <xdr:sp macro="" textlink="">
      <xdr:nvSpPr>
        <xdr:cNvPr id="27" name="TextBox 26">
          <a:extLst>
            <a:ext xmlns:a16="http://schemas.microsoft.com/office/drawing/2014/main" uri="{FF2B5EF4-FFF2-40B4-BE49-F238E27FC236}">
              <a16:creationId xmlns:a16="http://schemas.microsoft.com/office/drawing/2014/main" id="{00000000-0008-0000-0000-00001B000000}"/>
            </a:ext>
          </a:extLst>
        </xdr:cNvPr>
        <xdr:cNvSpPr txBox="true"/>
      </xdr:nvSpPr>
      <xdr:spPr>
        <a:xfrm>
          <a:off x="5033840" y="77537163"/>
          <a:ext cx="1656447" cy="2573582"/>
        </a:xfrm>
        <a:prstGeom prst="rect">
          <a:avLst/>
        </a:prstGeom>
        <a:solidFill>
          <a:schemeClr val="accent1">
            <a:lumMod val="40000"/>
            <a:lumOff val="60000"/>
          </a:schemeClr>
        </a:solidFill>
        <a:ln/>
      </xdr:spPr>
      <xdr:style>
        <a:lnRef idx="1">
          <a:schemeClr val="accent1"/>
        </a:lnRef>
        <a:fillRef idx="2">
          <a:schemeClr val="accent1"/>
        </a:fillRef>
        <a:effectRef idx="1">
          <a:schemeClr val="accent1"/>
        </a:effectRef>
        <a:fontRef idx="minor">
          <a:schemeClr val="dk1"/>
        </a:fontRef>
      </xdr:style>
      <xdr:txBody>
        <a:bodyPr vertOverflow="clip" horzOverflow="clip" wrap="square" rtlCol="false" anchor="ctr"/>
        <a:lstStyle/>
        <a:p>
          <a:pPr algn="ctr"/>
          <a:r>
            <a:rPr lang="en-GB" sz="1000">
              <a:solidFill>
                <a:schemeClr val="dk1"/>
              </a:solidFill>
              <a:effectLst/>
              <a:latin typeface="+mn-lt"/>
              <a:ea typeface="+mn-ea"/>
              <a:cs typeface="+mn-cs"/>
            </a:rPr>
            <a:t>Mortality data are provided by the Northern Ireland General Registrar Office via the</a:t>
          </a:r>
          <a:r>
            <a:rPr lang="en-GB" sz="1000" baseline="0">
              <a:solidFill>
                <a:schemeClr val="dk1"/>
              </a:solidFill>
              <a:effectLst/>
              <a:latin typeface="+mn-lt"/>
              <a:ea typeface="+mn-ea"/>
              <a:cs typeface="+mn-cs"/>
            </a:rPr>
            <a:t> Department of Health.</a:t>
          </a:r>
        </a:p>
        <a:p>
          <a:pPr algn="ctr"/>
          <a:endParaRPr lang="en-GB" sz="1000" baseline="0">
            <a:solidFill>
              <a:schemeClr val="dk1"/>
            </a:solidFill>
            <a:effectLst/>
            <a:latin typeface="+mn-lt"/>
            <a:ea typeface="+mn-ea"/>
            <a:cs typeface="+mn-cs"/>
          </a:endParaRPr>
        </a:p>
        <a:p>
          <a:pPr algn="ctr"/>
          <a:r>
            <a:rPr lang="en-GB" sz="1000" baseline="0">
              <a:solidFill>
                <a:schemeClr val="dk1"/>
              </a:solidFill>
              <a:effectLst/>
              <a:latin typeface="+mn-lt"/>
              <a:ea typeface="+mn-ea"/>
              <a:cs typeface="+mn-cs"/>
            </a:rPr>
            <a:t>Counts of the number of deaths are based upon the year that death occurred, and upon the primary cause of death only.</a:t>
          </a:r>
        </a:p>
        <a:p>
          <a:pPr algn="ctr"/>
          <a:endParaRPr lang="en-GB" sz="1000" baseline="0">
            <a:solidFill>
              <a:schemeClr val="dk1"/>
            </a:solidFill>
            <a:effectLst/>
            <a:latin typeface="+mn-lt"/>
            <a:ea typeface="+mn-ea"/>
            <a:cs typeface="+mn-cs"/>
          </a:endParaRPr>
        </a:p>
        <a:p>
          <a:pPr algn="ctr"/>
          <a:r>
            <a:rPr lang="en-GB" sz="1000">
              <a:solidFill>
                <a:schemeClr val="dk1"/>
              </a:solidFill>
              <a:effectLst/>
              <a:latin typeface="+mn-lt"/>
              <a:ea typeface="+mn-ea"/>
              <a:cs typeface="+mn-cs"/>
            </a:rPr>
            <a:t>Age-standardised mortality  rates</a:t>
          </a:r>
          <a:r>
            <a:rPr lang="en-GB" sz="1000" baseline="0">
              <a:solidFill>
                <a:schemeClr val="dk1"/>
              </a:solidFill>
              <a:effectLst/>
              <a:latin typeface="+mn-lt"/>
              <a:ea typeface="+mn-ea"/>
              <a:cs typeface="+mn-cs"/>
            </a:rPr>
            <a:t> remove changes over time caused by population growth and/or ageing.</a:t>
          </a:r>
          <a:endParaRPr lang="en-GB" sz="1000">
            <a:solidFill>
              <a:schemeClr val="dk1"/>
            </a:solidFill>
            <a:effectLst/>
            <a:latin typeface="+mn-lt"/>
            <a:ea typeface="+mn-ea"/>
            <a:cs typeface="+mn-cs"/>
          </a:endParaRPr>
        </a:p>
      </xdr:txBody>
    </xdr:sp>
    <xdr:clientData/>
  </xdr:twoCellAnchor>
  <xdr:twoCellAnchor>
    <xdr:from>
      <xdr:col>7</xdr:col>
      <xdr:colOff>64770</xdr:colOff>
      <xdr:row>350</xdr:row>
      <xdr:rowOff>116010</xdr:rowOff>
    </xdr:from>
    <xdr:to>
      <xdr:col>11</xdr:col>
      <xdr:colOff>529590</xdr:colOff>
      <xdr:row>355</xdr:row>
      <xdr:rowOff>85481</xdr:rowOff>
    </xdr:to>
    <xdr:sp macro="" textlink="">
      <xdr:nvSpPr>
        <xdr:cNvPr id="28" name="TextBox 27">
          <a:extLst>
            <a:ext xmlns:a16="http://schemas.microsoft.com/office/drawing/2014/main" uri="{FF2B5EF4-FFF2-40B4-BE49-F238E27FC236}">
              <a16:creationId xmlns:a16="http://schemas.microsoft.com/office/drawing/2014/main" id="{00000000-0008-0000-0000-00001C000000}"/>
            </a:ext>
          </a:extLst>
        </xdr:cNvPr>
        <xdr:cNvSpPr txBox="true"/>
      </xdr:nvSpPr>
      <xdr:spPr>
        <a:xfrm>
          <a:off x="4210587" y="75516154"/>
          <a:ext cx="2833859" cy="848702"/>
        </a:xfrm>
        <a:prstGeom prst="rect">
          <a:avLst/>
        </a:prstGeom>
        <a:solidFill>
          <a:schemeClr val="accent1">
            <a:lumMod val="40000"/>
            <a:lumOff val="60000"/>
          </a:schemeClr>
        </a:solidFill>
        <a:ln/>
      </xdr:spPr>
      <xdr:style>
        <a:lnRef idx="1">
          <a:schemeClr val="accent1"/>
        </a:lnRef>
        <a:fillRef idx="2">
          <a:schemeClr val="accent1"/>
        </a:fillRef>
        <a:effectRef idx="1">
          <a:schemeClr val="accent1"/>
        </a:effectRef>
        <a:fontRef idx="minor">
          <a:schemeClr val="dk1"/>
        </a:fontRef>
      </xdr:style>
      <xdr:txBody>
        <a:bodyPr vertOverflow="clip" horzOverflow="clip" wrap="square" rtlCol="false" anchor="ctr"/>
        <a:lstStyle/>
        <a:p>
          <a:pPr algn="ctr"/>
          <a:r>
            <a:rPr lang="en-GB" sz="1000">
              <a:solidFill>
                <a:schemeClr val="dk1"/>
              </a:solidFill>
              <a:effectLst/>
              <a:latin typeface="+mn-lt"/>
              <a:ea typeface="+mn-ea"/>
              <a:cs typeface="+mn-cs"/>
            </a:rPr>
            <a:t>25-year prevalence refers to</a:t>
          </a:r>
          <a:r>
            <a:rPr lang="en-GB" sz="1000" baseline="0">
              <a:solidFill>
                <a:schemeClr val="dk1"/>
              </a:solidFill>
              <a:effectLst/>
              <a:latin typeface="+mn-lt"/>
              <a:ea typeface="+mn-ea"/>
              <a:cs typeface="+mn-cs"/>
            </a:rPr>
            <a:t> the number of cancer survivors who were alive at the end of 2020, and had been diagnosed with their cancer in the previous 25 years (i.e. 1996-2020).</a:t>
          </a:r>
          <a:endParaRPr lang="en-GB" sz="1000">
            <a:solidFill>
              <a:schemeClr val="dk1"/>
            </a:solidFill>
            <a:effectLst/>
            <a:latin typeface="+mn-lt"/>
            <a:ea typeface="+mn-ea"/>
            <a:cs typeface="+mn-cs"/>
          </a:endParaRPr>
        </a:p>
      </xdr:txBody>
    </xdr:sp>
    <xdr:clientData/>
  </xdr:twoCellAnchor>
  <xdr:twoCellAnchor>
    <xdr:from>
      <xdr:col>4</xdr:col>
      <xdr:colOff>26864</xdr:colOff>
      <xdr:row>294</xdr:row>
      <xdr:rowOff>22859</xdr:rowOff>
    </xdr:from>
    <xdr:to>
      <xdr:col>11</xdr:col>
      <xdr:colOff>531203</xdr:colOff>
      <xdr:row>308</xdr:row>
      <xdr:rowOff>189279</xdr:rowOff>
    </xdr:to>
    <xdr:graphicFrame macro="">
      <xdr:nvGraphicFramePr>
        <xdr:cNvPr id="24" name="Chart 23">
          <a:extLst>
            <a:ext xmlns:a16="http://schemas.microsoft.com/office/drawing/2014/main" uri="{FF2B5EF4-FFF2-40B4-BE49-F238E27FC236}">
              <a16:creationId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29558</xdr:colOff>
      <xdr:row>328</xdr:row>
      <xdr:rowOff>21345</xdr:rowOff>
    </xdr:from>
    <xdr:to>
      <xdr:col>11</xdr:col>
      <xdr:colOff>512884</xdr:colOff>
      <xdr:row>346</xdr:row>
      <xdr:rowOff>0</xdr:rowOff>
    </xdr:to>
    <xdr:graphicFrame macro="">
      <xdr:nvGraphicFramePr>
        <xdr:cNvPr id="38" name="Chart 37">
          <a:extLst>
            <a:ext xmlns:a16="http://schemas.microsoft.com/office/drawing/2014/main" uri="{FF2B5EF4-FFF2-40B4-BE49-F238E27FC236}">
              <a16:creationId xmlns:a16="http://schemas.microsoft.com/office/drawing/2014/main" id="{00000000-0008-0000-00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38100</xdr:colOff>
      <xdr:row>202</xdr:row>
      <xdr:rowOff>31751</xdr:rowOff>
    </xdr:from>
    <xdr:to>
      <xdr:col>8</xdr:col>
      <xdr:colOff>128220</xdr:colOff>
      <xdr:row>215</xdr:row>
      <xdr:rowOff>142875</xdr:rowOff>
    </xdr:to>
    <xdr:graphicFrame macro="">
      <xdr:nvGraphicFramePr>
        <xdr:cNvPr id="39" name="Chart 38">
          <a:extLst>
            <a:ext xmlns:a16="http://schemas.microsoft.com/office/drawing/2014/main" uri="{FF2B5EF4-FFF2-40B4-BE49-F238E27FC236}">
              <a16:creationId xmlns:a16="http://schemas.microsoft.com/office/drawing/2014/main" id="{00000000-0008-0000-0000-000027000000}"/>
            </a:ext>
          </a:extLst>
        </xdr:cNvPr>
        <xdr:cNvGraphicFramePr>
          <a:graphicFrameLocks noChangeAspect="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183174</xdr:colOff>
      <xdr:row>201</xdr:row>
      <xdr:rowOff>119063</xdr:rowOff>
    </xdr:from>
    <xdr:to>
      <xdr:col>11</xdr:col>
      <xdr:colOff>542926</xdr:colOff>
      <xdr:row>216</xdr:row>
      <xdr:rowOff>45793</xdr:rowOff>
    </xdr:to>
    <xdr:sp macro="" textlink="">
      <xdr:nvSpPr>
        <xdr:cNvPr id="40" name="TextBox 39">
          <a:extLst>
            <a:ext xmlns:a16="http://schemas.microsoft.com/office/drawing/2014/main" uri="{FF2B5EF4-FFF2-40B4-BE49-F238E27FC236}">
              <a16:creationId xmlns:a16="http://schemas.microsoft.com/office/drawing/2014/main" id="{00000000-0008-0000-0000-000028000000}"/>
            </a:ext>
          </a:extLst>
        </xdr:cNvPr>
        <xdr:cNvSpPr txBox="true"/>
      </xdr:nvSpPr>
      <xdr:spPr>
        <a:xfrm>
          <a:off x="4652597" y="37339832"/>
          <a:ext cx="2035786" cy="2949086"/>
        </a:xfrm>
        <a:prstGeom prst="rect">
          <a:avLst/>
        </a:prstGeom>
        <a:solidFill>
          <a:schemeClr val="accent1">
            <a:lumMod val="40000"/>
            <a:lumOff val="60000"/>
          </a:schemeClr>
        </a:solidFill>
        <a:ln/>
      </xdr:spPr>
      <xdr:style>
        <a:lnRef idx="1">
          <a:schemeClr val="accent1"/>
        </a:lnRef>
        <a:fillRef idx="2">
          <a:schemeClr val="accent1"/>
        </a:fillRef>
        <a:effectRef idx="1">
          <a:schemeClr val="accent1"/>
        </a:effectRef>
        <a:fontRef idx="minor">
          <a:schemeClr val="dk1"/>
        </a:fontRef>
      </xdr:style>
      <xdr:txBody>
        <a:bodyPr vertOverflow="clip" horzOverflow="clip" wrap="square" rtlCol="false" anchor="ctr"/>
        <a:lstStyle/>
        <a:p>
          <a:pPr algn="ctr"/>
          <a:r>
            <a:rPr lang="en-GB" sz="1000" b="false" i="false" u="none" strike="noStrike">
              <a:solidFill>
                <a:schemeClr val="dk1"/>
              </a:solidFill>
              <a:effectLst/>
              <a:latin typeface="+mn-lt"/>
              <a:ea typeface="+mn-ea"/>
              <a:cs typeface="+mn-cs"/>
            </a:rPr>
            <a:t>Admission method refers to the most recent hospital inpatient admission that a patient had prior to cancer diagnosis, regardless of reason for the admission.</a:t>
          </a:r>
        </a:p>
        <a:p>
          <a:pPr algn="ctr"/>
          <a:endParaRPr lang="en-GB" sz="1000" b="false" i="false" u="none" strike="noStrike">
            <a:solidFill>
              <a:schemeClr val="dk1"/>
            </a:solidFill>
            <a:effectLst/>
            <a:latin typeface="+mn-lt"/>
            <a:ea typeface="+mn-ea"/>
            <a:cs typeface="+mn-cs"/>
          </a:endParaRPr>
        </a:p>
        <a:p>
          <a:pPr algn="ctr"/>
          <a:r>
            <a:rPr lang="en-GB" sz="1000"/>
            <a:t> </a:t>
          </a:r>
          <a:r>
            <a:rPr lang="en-GB" sz="1000" b="false" i="false" u="none" strike="noStrike">
              <a:solidFill>
                <a:schemeClr val="dk1"/>
              </a:solidFill>
              <a:effectLst/>
              <a:latin typeface="+mn-lt"/>
              <a:ea typeface="+mn-ea"/>
              <a:cs typeface="+mn-cs"/>
            </a:rPr>
            <a:t>Admissions are considered up to a maximum of 30 days prior to diagnosis.</a:t>
          </a:r>
          <a:r>
            <a:rPr lang="en-GB" sz="1000"/>
            <a:t> </a:t>
          </a:r>
          <a:r>
            <a:rPr lang="en-GB" sz="1000" b="false" i="false" u="none" strike="noStrike">
              <a:solidFill>
                <a:schemeClr val="dk1"/>
              </a:solidFill>
              <a:effectLst/>
              <a:latin typeface="+mn-lt"/>
              <a:ea typeface="+mn-ea"/>
              <a:cs typeface="+mn-cs"/>
            </a:rPr>
            <a:t>Admissions up to two days post diagnosis are also considered to allow for a reasonable margin or error in data recording.</a:t>
          </a:r>
          <a:r>
            <a:rPr lang="en-GB" sz="1000"/>
            <a:t> </a:t>
          </a:r>
        </a:p>
        <a:p>
          <a:pPr algn="ctr"/>
          <a:endParaRPr lang="en-GB" sz="1000" b="false" i="false" u="none" strike="noStrike">
            <a:solidFill>
              <a:schemeClr val="dk1"/>
            </a:solidFill>
            <a:effectLst/>
            <a:latin typeface="+mn-lt"/>
            <a:ea typeface="+mn-ea"/>
            <a:cs typeface="+mn-cs"/>
          </a:endParaRPr>
        </a:p>
        <a:p>
          <a:pPr algn="ctr"/>
          <a:r>
            <a:rPr lang="en-GB" sz="1000" b="false" i="false" u="none" strike="noStrike">
              <a:solidFill>
                <a:schemeClr val="dk1"/>
              </a:solidFill>
              <a:effectLst/>
              <a:latin typeface="+mn-lt"/>
              <a:ea typeface="+mn-ea"/>
              <a:cs typeface="+mn-cs"/>
            </a:rPr>
            <a:t>The majority of patients with no inpatient admission recorded prior to diagnosis are likely to have been diagnosed via an outpatient route.</a:t>
          </a:r>
          <a:r>
            <a:rPr lang="en-GB" sz="1000"/>
            <a:t> </a:t>
          </a:r>
          <a:endParaRPr lang="en-GB" sz="1000">
            <a:solidFill>
              <a:schemeClr val="dk1"/>
            </a:solidFill>
            <a:effectLst/>
            <a:latin typeface="+mn-lt"/>
            <a:ea typeface="+mn-ea"/>
            <a:cs typeface="+mn-cs"/>
          </a:endParaRPr>
        </a:p>
      </xdr:txBody>
    </xdr:sp>
    <xdr:clientData/>
  </xdr:twoCellAnchor>
  <xdr:twoCellAnchor>
    <xdr:from>
      <xdr:col>4</xdr:col>
      <xdr:colOff>32969</xdr:colOff>
      <xdr:row>312</xdr:row>
      <xdr:rowOff>27451</xdr:rowOff>
    </xdr:from>
    <xdr:to>
      <xdr:col>11</xdr:col>
      <xdr:colOff>522043</xdr:colOff>
      <xdr:row>324</xdr:row>
      <xdr:rowOff>164856</xdr:rowOff>
    </xdr:to>
    <xdr:graphicFrame macro="">
      <xdr:nvGraphicFramePr>
        <xdr:cNvPr id="41" name="Chart 40">
          <a:extLst>
            <a:ext xmlns:a16="http://schemas.microsoft.com/office/drawing/2014/main" uri="{FF2B5EF4-FFF2-40B4-BE49-F238E27FC236}">
              <a16:creationId xmlns:a16="http://schemas.microsoft.com/office/drawing/2014/main" id="{00000000-0008-0000-00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58615</xdr:colOff>
      <xdr:row>255</xdr:row>
      <xdr:rowOff>31993</xdr:rowOff>
    </xdr:from>
    <xdr:to>
      <xdr:col>11</xdr:col>
      <xdr:colOff>494567</xdr:colOff>
      <xdr:row>270</xdr:row>
      <xdr:rowOff>170962</xdr:rowOff>
    </xdr:to>
    <xdr:graphicFrame macro="">
      <xdr:nvGraphicFramePr>
        <xdr:cNvPr id="44" name="Chart 43">
          <a:extLst>
            <a:ext xmlns:a16="http://schemas.microsoft.com/office/drawing/2014/main" uri="{FF2B5EF4-FFF2-40B4-BE49-F238E27FC236}">
              <a16:creationId xmlns:a16="http://schemas.microsoft.com/office/drawing/2014/main" id="{00000000-0008-0000-0000-00002C000000}"/>
            </a:ext>
          </a:extLst>
        </xdr:cNvPr>
        <xdr:cNvGraphicFramePr>
          <a:graphicFrameLocks noChangeAspect="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283918</xdr:colOff>
      <xdr:row>173</xdr:row>
      <xdr:rowOff>73025</xdr:rowOff>
    </xdr:from>
    <xdr:to>
      <xdr:col>11</xdr:col>
      <xdr:colOff>533400</xdr:colOff>
      <xdr:row>188</xdr:row>
      <xdr:rowOff>155697</xdr:rowOff>
    </xdr:to>
    <xdr:sp macro="" textlink="">
      <xdr:nvSpPr>
        <xdr:cNvPr id="48" name="TextBox 47">
          <a:extLst>
            <a:ext xmlns:a16="http://schemas.microsoft.com/office/drawing/2014/main" uri="{FF2B5EF4-FFF2-40B4-BE49-F238E27FC236}">
              <a16:creationId xmlns:a16="http://schemas.microsoft.com/office/drawing/2014/main" id="{00000000-0008-0000-0000-000030000000}"/>
            </a:ext>
          </a:extLst>
        </xdr:cNvPr>
        <xdr:cNvSpPr txBox="true"/>
      </xdr:nvSpPr>
      <xdr:spPr>
        <a:xfrm>
          <a:off x="4753341" y="32192424"/>
          <a:ext cx="1925516" cy="2976807"/>
        </a:xfrm>
        <a:prstGeom prst="rect">
          <a:avLst/>
        </a:prstGeom>
        <a:solidFill>
          <a:schemeClr val="accent1">
            <a:lumMod val="40000"/>
            <a:lumOff val="60000"/>
          </a:schemeClr>
        </a:solidFill>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rIns="36000" rtlCol="false" anchor="ctr"/>
        <a:lstStyle/>
        <a:p>
          <a:pPr algn="ctr"/>
          <a:r>
            <a:rPr lang="en-GB" sz="1000"/>
            <a:t>Standardised incidence ratios compare incidence rates in each HSC</a:t>
          </a:r>
          <a:r>
            <a:rPr lang="en-GB" sz="1000" baseline="0"/>
            <a:t> Trust with the Northern Ireland incidence rate. A value above 100 means that incidence rates in that HSC Trust are greater than the NI average.</a:t>
          </a:r>
        </a:p>
        <a:p>
          <a:pPr algn="ctr"/>
          <a:endParaRPr lang="en-GB" sz="1000" baseline="0"/>
        </a:p>
        <a:p>
          <a:pPr algn="ctr"/>
          <a:r>
            <a:rPr lang="en-GB" sz="1000" baseline="0"/>
            <a:t>This measure takes account of population size and age structure. Differences are thus not a result of these factors.</a:t>
          </a:r>
        </a:p>
        <a:p>
          <a:pPr algn="ctr"/>
          <a:endParaRPr lang="en-GB" sz="1000" baseline="0"/>
        </a:p>
        <a:p>
          <a:pPr algn="ctr"/>
          <a:r>
            <a:rPr lang="en-GB" sz="1000" baseline="0"/>
            <a:t>Data for Local Government Districts and Parliamentary Constituencies are available at www.qub.ac.uk/research-centres/nicr</a:t>
          </a:r>
        </a:p>
      </xdr:txBody>
    </xdr:sp>
    <xdr:clientData/>
  </xdr:twoCellAnchor>
  <xdr:twoCellAnchor>
    <xdr:from>
      <xdr:col>4</xdr:col>
      <xdr:colOff>103800</xdr:colOff>
      <xdr:row>89</xdr:row>
      <xdr:rowOff>67165</xdr:rowOff>
    </xdr:from>
    <xdr:to>
      <xdr:col>11</xdr:col>
      <xdr:colOff>531202</xdr:colOff>
      <xdr:row>103</xdr:row>
      <xdr:rowOff>158995</xdr:rowOff>
    </xdr:to>
    <xdr:graphicFrame macro="">
      <xdr:nvGraphicFramePr>
        <xdr:cNvPr id="68" name="Chart 67">
          <a:extLst>
            <a:ext xmlns:a16="http://schemas.microsoft.com/office/drawing/2014/main" uri="{FF2B5EF4-FFF2-40B4-BE49-F238E27FC236}">
              <a16:creationId xmlns:a16="http://schemas.microsoft.com/office/drawing/2014/main" id="{E24AD502-D80C-4BB8-B5AA-072E8C2CF642}"/>
            </a:ext>
          </a:extLst>
        </xdr:cNvPr>
        <xdr:cNvGraphicFramePr>
          <a:graphicFrameLocks noChangeAspect="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oneCellAnchor>
    <xdr:from>
      <xdr:col>8</xdr:col>
      <xdr:colOff>390773</xdr:colOff>
      <xdr:row>35</xdr:row>
      <xdr:rowOff>116010</xdr:rowOff>
    </xdr:from>
    <xdr:ext cx="1598738" cy="972000"/>
    <xdr:pic>
      <xdr:nvPicPr>
        <xdr:cNvPr id="45" name="Picture 44">
          <a:extLst>
            <a:ext xmlns:a16="http://schemas.microsoft.com/office/drawing/2014/main" uri="{FF2B5EF4-FFF2-40B4-BE49-F238E27FC236}">
              <a16:creationId xmlns:a16="http://schemas.microsoft.com/office/drawing/2014/main" id="{57A292BC-3294-4781-AACF-E00DE4A73658}"/>
            </a:ext>
          </a:extLst>
        </xdr:cNvPr>
        <xdr:cNvPicPr>
          <a:picLocks noChangeAspect="true"/>
        </xdr:cNvPicPr>
      </xdr:nvPicPr>
      <xdr:blipFill>
        <a:blip r:embed="rId14" cstate="print">
          <a:extLst>
            <a:ext xmlns:a14="http://schemas.microsoft.com/office/drawing/2010/main" uri="{28A0092B-C50C-407E-A947-70E740481C1C}">
              <a14:useLocalDpi xmlns:a14="http://schemas.microsoft.com/office/drawing/2010/main" val="0"/>
            </a:ext>
          </a:extLst>
        </a:blip>
        <a:stretch>
          <a:fillRect/>
        </a:stretch>
      </xdr:blipFill>
      <xdr:spPr>
        <a:xfrm>
          <a:off x="5115173" y="7456610"/>
          <a:ext cx="1598738" cy="972000"/>
        </a:xfrm>
        <a:prstGeom prst="rect">
          <a:avLst/>
        </a:prstGeom>
      </xdr:spPr>
    </xdr:pic>
    <xdr:clientData/>
  </xdr:oneCellAnchor>
  <xdr:oneCellAnchor>
    <xdr:from>
      <xdr:col>8</xdr:col>
      <xdr:colOff>443078</xdr:colOff>
      <xdr:row>41</xdr:row>
      <xdr:rowOff>21778</xdr:rowOff>
    </xdr:from>
    <xdr:ext cx="1496802" cy="540000"/>
    <xdr:pic>
      <xdr:nvPicPr>
        <xdr:cNvPr id="46" name="Picture 45">
          <a:extLst>
            <a:ext xmlns:a16="http://schemas.microsoft.com/office/drawing/2014/main" uri="{FF2B5EF4-FFF2-40B4-BE49-F238E27FC236}">
              <a16:creationId xmlns:a16="http://schemas.microsoft.com/office/drawing/2014/main" id="{01317B61-DB58-4DE4-BFE2-AF821DB0A823}"/>
            </a:ext>
          </a:extLst>
        </xdr:cNvPr>
        <xdr:cNvPicPr>
          <a:picLocks noChangeAspect="true"/>
        </xdr:cNvPicPr>
      </xdr:nvPicPr>
      <xdr:blipFill>
        <a:blip r:embed="rId15" cstate="print">
          <a:extLst>
            <a:ext xmlns:a14="http://schemas.microsoft.com/office/drawing/2010/main" uri="{28A0092B-C50C-407E-A947-70E740481C1C}">
              <a14:useLocalDpi xmlns:a14="http://schemas.microsoft.com/office/drawing/2010/main" val="0"/>
            </a:ext>
          </a:extLst>
        </a:blip>
        <a:stretch>
          <a:fillRect/>
        </a:stretch>
      </xdr:blipFill>
      <xdr:spPr>
        <a:xfrm>
          <a:off x="5167478" y="8581578"/>
          <a:ext cx="1496802" cy="540000"/>
        </a:xfrm>
        <a:prstGeom prst="rect">
          <a:avLst/>
        </a:prstGeom>
      </xdr:spPr>
    </xdr:pic>
    <xdr:clientData/>
  </xdr:oneCellAnchor>
  <xdr:oneCellAnchor>
    <xdr:from>
      <xdr:col>8</xdr:col>
      <xdr:colOff>360237</xdr:colOff>
      <xdr:row>45</xdr:row>
      <xdr:rowOff>48847</xdr:rowOff>
    </xdr:from>
    <xdr:ext cx="1650956" cy="432000"/>
    <xdr:pic>
      <xdr:nvPicPr>
        <xdr:cNvPr id="47" name="Picture 46">
          <a:extLst>
            <a:ext xmlns:a16="http://schemas.microsoft.com/office/drawing/2014/main" uri="{FF2B5EF4-FFF2-40B4-BE49-F238E27FC236}">
              <a16:creationId xmlns:a16="http://schemas.microsoft.com/office/drawing/2014/main" id="{0F24EC1D-78C8-47EB-BAB9-92A8A97E9306}"/>
            </a:ext>
          </a:extLst>
        </xdr:cNvPr>
        <xdr:cNvPicPr>
          <a:picLocks noChangeAspect="true"/>
        </xdr:cNvPicPr>
      </xdr:nvPicPr>
      <xdr:blipFill>
        <a:blip r:embed="rId16" cstate="print">
          <a:extLst>
            <a:ext xmlns:a14="http://schemas.microsoft.com/office/drawing/2010/main" uri="{28A0092B-C50C-407E-A947-70E740481C1C}">
              <a14:useLocalDpi xmlns:a14="http://schemas.microsoft.com/office/drawing/2010/main" val="0"/>
            </a:ext>
          </a:extLst>
        </a:blip>
        <a:stretch>
          <a:fillRect/>
        </a:stretch>
      </xdr:blipFill>
      <xdr:spPr>
        <a:xfrm>
          <a:off x="5084637" y="9294447"/>
          <a:ext cx="1650956" cy="4320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1.bin" Type="http://schemas.openxmlformats.org/officeDocument/2006/relationships/printerSettings" Id="rId1"/></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_rels/sheet3.xml.rels><?xml version="1.0" encoding="UTF-8"?><Relationships xmlns="http://schemas.openxmlformats.org/package/2006/relationships"><Relationship Target="../printerSettings/printerSettings3.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1"/>
  <sheetViews>
    <sheetView tabSelected="true" zoomScale="104" zoomScaleNormal="104" workbookViewId="0"/>
  </sheetViews>
  <sheetFormatPr defaultColWidth="8.7109375" defaultRowHeight="15.95" customHeight="true" x14ac:dyDescent="0.25"/>
  <cols>
    <col min="1" max="12" width="8.42578125" style="1" customWidth="true"/>
    <col min="13" max="16384" width="8.7109375" style="1"/>
  </cols>
  <sheetData>
    <row r="1" s="56" customFormat="true" ht="15.95" customHeight="true" x14ac:dyDescent="0.25"/>
    <row r="2" s="56" customFormat="true" ht="15.95" customHeight="true" x14ac:dyDescent="0.25"/>
    <row r="3" s="56" customFormat="true" ht="15.95" customHeight="true" x14ac:dyDescent="0.25"/>
    <row r="4" s="57" customFormat="true" ht="15.95" customHeight="true" x14ac:dyDescent="0.25"/>
    <row r="7" ht="15.95" customHeight="true" x14ac:dyDescent="0.25">
      <c r="D7" s="58"/>
      <c r="E7" s="59"/>
      <c r="F7" s="59"/>
      <c r="G7" s="59"/>
      <c r="H7" s="59"/>
      <c r="I7" s="58"/>
    </row>
    <row r="8" s="25" customFormat="true" ht="15.95" customHeight="true" x14ac:dyDescent="0.25">
      <c r="A8" s="60"/>
      <c r="B8" s="60"/>
      <c r="C8" s="60"/>
      <c r="D8" s="60"/>
      <c r="E8" s="60"/>
      <c r="F8" s="60"/>
      <c r="G8" s="60"/>
      <c r="H8" s="60"/>
      <c r="I8" s="60"/>
      <c r="J8" s="60"/>
      <c r="K8" s="60"/>
      <c r="L8" s="60"/>
    </row>
    <row r="9" s="25" customFormat="true" ht="15.95" customHeight="true" x14ac:dyDescent="0.25">
      <c r="F9" s="61"/>
      <c r="G9" s="61"/>
    </row>
    <row r="10" s="25" customFormat="true" ht="30" customHeight="true" x14ac:dyDescent="0.25">
      <c r="A10" s="56"/>
      <c r="B10" s="56"/>
      <c r="C10" s="142" t="s">
        <v>71</v>
      </c>
      <c r="D10" s="142"/>
      <c r="E10" s="142"/>
      <c r="F10" s="142"/>
      <c r="G10" s="142"/>
      <c r="H10" s="142"/>
      <c r="I10" s="142"/>
      <c r="J10" s="142"/>
      <c r="K10" s="56"/>
      <c r="L10" s="56"/>
    </row>
    <row r="11" s="25" customFormat="true" ht="20.1" customHeight="true" x14ac:dyDescent="0.25">
      <c r="A11" s="56"/>
      <c r="B11" s="56"/>
      <c r="C11" s="56"/>
      <c r="D11" s="143"/>
      <c r="E11" s="143"/>
      <c r="F11" s="143"/>
      <c r="G11" s="143"/>
      <c r="H11" s="143"/>
      <c r="I11" s="143"/>
      <c r="J11" s="56"/>
      <c r="K11" s="56"/>
      <c r="L11" s="56"/>
    </row>
    <row r="12" s="25" customFormat="true" ht="15.95" customHeight="true" x14ac:dyDescent="0.25">
      <c r="A12" s="56"/>
      <c r="B12" s="56"/>
      <c r="C12" s="56"/>
      <c r="D12" s="62"/>
      <c r="E12" s="62"/>
      <c r="F12" s="62"/>
      <c r="G12" s="62"/>
      <c r="H12" s="62"/>
      <c r="I12" s="62"/>
      <c r="J12" s="56"/>
      <c r="K12" s="56"/>
      <c r="L12" s="56"/>
    </row>
    <row r="13" s="25" customFormat="true" ht="15.95" customHeight="true" x14ac:dyDescent="0.25">
      <c r="A13" s="56"/>
      <c r="B13" s="56"/>
      <c r="C13" s="56"/>
      <c r="D13" s="62"/>
      <c r="E13" s="144" t="s">
        <v>75</v>
      </c>
      <c r="F13" s="144"/>
      <c r="G13" s="144"/>
      <c r="H13" s="144"/>
      <c r="I13" s="62"/>
      <c r="J13" s="56"/>
      <c r="K13" s="56"/>
      <c r="L13" s="56"/>
    </row>
    <row r="14" s="25" customFormat="true" ht="15.95" customHeight="true" x14ac:dyDescent="0.25">
      <c r="A14" s="57"/>
      <c r="B14" s="57"/>
      <c r="C14" s="57"/>
      <c r="D14" s="63"/>
      <c r="E14" s="145" t="s">
        <v>72</v>
      </c>
      <c r="F14" s="145"/>
      <c r="G14" s="145"/>
      <c r="H14" s="145"/>
      <c r="I14" s="63"/>
      <c r="J14" s="57"/>
      <c r="K14" s="57"/>
      <c r="L14" s="57"/>
    </row>
    <row r="15" s="25" customFormat="true" ht="15.95" customHeight="true" x14ac:dyDescent="0.25">
      <c r="A15" s="1"/>
      <c r="B15" s="1"/>
      <c r="C15" s="1"/>
      <c r="D15" s="58"/>
      <c r="E15" s="59"/>
      <c r="F15" s="59"/>
      <c r="G15" s="59"/>
      <c r="H15" s="59"/>
      <c r="I15" s="58"/>
      <c r="J15" s="1"/>
      <c r="K15" s="1"/>
      <c r="L15" s="1"/>
    </row>
    <row r="16" s="56" customFormat="true" ht="15.95" customHeight="true" x14ac:dyDescent="0.25">
      <c r="A16" s="146"/>
      <c r="B16" s="146"/>
      <c r="C16" s="146"/>
      <c r="D16" s="146"/>
      <c r="E16" s="146"/>
      <c r="F16" s="146"/>
      <c r="G16" s="146"/>
      <c r="H16" s="146"/>
      <c r="I16" s="146"/>
      <c r="J16" s="146"/>
      <c r="K16" s="146"/>
      <c r="L16" s="146"/>
    </row>
    <row r="17" ht="15.95" customHeight="true" x14ac:dyDescent="0.25">
      <c r="D17" s="58"/>
      <c r="E17" s="59"/>
      <c r="F17" s="59"/>
      <c r="G17" s="59"/>
      <c r="H17" s="59"/>
      <c r="I17" s="58"/>
    </row>
    <row r="18" ht="15.95" customHeight="true" x14ac:dyDescent="0.25">
      <c r="D18" s="58"/>
      <c r="E18" s="59"/>
      <c r="F18" s="59"/>
      <c r="G18" s="59"/>
      <c r="H18" s="59"/>
      <c r="I18" s="58"/>
    </row>
    <row r="19" ht="15.95" customHeight="true" x14ac:dyDescent="0.25">
      <c r="D19" s="58"/>
      <c r="E19" s="59"/>
      <c r="F19" s="59"/>
      <c r="G19" s="59"/>
      <c r="H19" s="59"/>
      <c r="I19" s="58"/>
    </row>
    <row r="20" ht="15.95" customHeight="true" x14ac:dyDescent="0.25">
      <c r="D20" s="58"/>
      <c r="E20" s="59"/>
      <c r="F20" s="59"/>
      <c r="G20" s="59"/>
      <c r="H20" s="59"/>
      <c r="I20" s="58"/>
    </row>
    <row r="21" ht="15.95" customHeight="true" x14ac:dyDescent="0.25">
      <c r="D21" s="58"/>
      <c r="E21" s="59"/>
      <c r="F21" s="59"/>
      <c r="G21" s="59"/>
      <c r="H21" s="59"/>
      <c r="I21" s="58"/>
    </row>
    <row r="22" ht="15.95" customHeight="true" x14ac:dyDescent="0.25">
      <c r="D22" s="58"/>
      <c r="E22" s="59"/>
      <c r="F22" s="59"/>
      <c r="G22" s="59"/>
      <c r="H22" s="59"/>
      <c r="I22" s="58"/>
    </row>
    <row r="23" ht="15.95" customHeight="true" x14ac:dyDescent="0.25">
      <c r="D23" s="58"/>
      <c r="E23" s="59"/>
      <c r="F23" s="59"/>
      <c r="G23" s="59"/>
      <c r="H23" s="59"/>
      <c r="I23" s="58"/>
    </row>
    <row r="24" ht="15.95" customHeight="true" x14ac:dyDescent="0.25">
      <c r="D24" s="58"/>
      <c r="E24" s="59"/>
      <c r="F24" s="59"/>
      <c r="G24" s="59"/>
      <c r="H24" s="59"/>
      <c r="I24" s="58"/>
    </row>
    <row r="25" ht="15.95" customHeight="true" x14ac:dyDescent="0.25">
      <c r="D25" s="58"/>
      <c r="E25" s="59"/>
      <c r="F25" s="59"/>
      <c r="G25" s="59"/>
      <c r="H25" s="59"/>
      <c r="I25" s="58"/>
    </row>
    <row r="26" ht="15.95" customHeight="true" x14ac:dyDescent="0.25">
      <c r="D26" s="58"/>
      <c r="E26" s="59"/>
      <c r="F26" s="59"/>
      <c r="G26" s="59"/>
      <c r="H26" s="59"/>
      <c r="I26" s="58"/>
    </row>
    <row r="27" ht="15.95" customHeight="true" x14ac:dyDescent="0.25">
      <c r="D27" s="58"/>
      <c r="E27" s="59"/>
      <c r="F27" s="59"/>
      <c r="G27" s="59"/>
      <c r="H27" s="59"/>
      <c r="I27" s="58"/>
    </row>
    <row r="28" ht="15.95" customHeight="true" x14ac:dyDescent="0.25">
      <c r="D28" s="58"/>
      <c r="E28" s="59"/>
      <c r="F28" s="59"/>
      <c r="G28" s="59"/>
      <c r="H28" s="59"/>
      <c r="I28" s="58"/>
    </row>
    <row r="29" ht="15.95" customHeight="true" x14ac:dyDescent="0.25">
      <c r="D29" s="58"/>
      <c r="E29" s="59"/>
      <c r="F29" s="59"/>
      <c r="G29" s="59"/>
      <c r="H29" s="59"/>
      <c r="I29" s="58"/>
    </row>
    <row r="30" ht="15.95" customHeight="true" x14ac:dyDescent="0.25">
      <c r="D30" s="58"/>
      <c r="E30" s="59"/>
      <c r="F30" s="59"/>
      <c r="G30" s="59"/>
      <c r="H30" s="59"/>
      <c r="I30" s="58"/>
    </row>
    <row r="31" ht="15.95" customHeight="true" x14ac:dyDescent="0.25">
      <c r="A31" s="64"/>
      <c r="B31" s="64"/>
      <c r="C31" s="64"/>
      <c r="D31" s="64"/>
      <c r="E31" s="64"/>
      <c r="F31" s="64"/>
      <c r="G31" s="64"/>
      <c r="H31" s="64"/>
      <c r="I31" s="64"/>
      <c r="J31" s="64"/>
      <c r="K31" s="64"/>
      <c r="L31" s="64"/>
    </row>
    <row r="32" ht="15.95" customHeight="true" x14ac:dyDescent="0.25">
      <c r="A32" s="64"/>
      <c r="B32" s="64"/>
      <c r="C32" s="64"/>
      <c r="D32" s="64"/>
      <c r="E32" s="64"/>
      <c r="F32" s="64"/>
      <c r="G32" s="64"/>
      <c r="H32" s="64"/>
      <c r="I32" s="64"/>
      <c r="J32" s="64"/>
      <c r="K32" s="64"/>
      <c r="L32" s="64"/>
    </row>
    <row r="33" ht="15.95" customHeight="true" x14ac:dyDescent="0.25">
      <c r="A33" s="64"/>
      <c r="B33" s="64"/>
      <c r="C33" s="64"/>
      <c r="D33" s="64"/>
      <c r="E33" s="64"/>
      <c r="F33" s="64"/>
      <c r="G33" s="64"/>
      <c r="H33" s="64"/>
      <c r="I33" s="64"/>
      <c r="J33" s="64"/>
      <c r="K33" s="64"/>
      <c r="L33" s="64"/>
    </row>
    <row r="34" ht="15.95" customHeight="true" x14ac:dyDescent="0.25">
      <c r="A34" s="64"/>
      <c r="B34" s="64"/>
      <c r="C34" s="64"/>
      <c r="D34" s="64"/>
      <c r="E34" s="64"/>
      <c r="F34" s="64"/>
      <c r="G34" s="64"/>
      <c r="H34" s="64"/>
      <c r="I34" s="64"/>
      <c r="J34" s="64"/>
      <c r="K34" s="64"/>
      <c r="L34" s="64"/>
    </row>
    <row r="35" ht="15.95" customHeight="true" x14ac:dyDescent="0.25">
      <c r="A35" s="64"/>
      <c r="B35" s="64"/>
      <c r="C35" s="64"/>
      <c r="D35" s="64"/>
      <c r="E35" s="64"/>
      <c r="F35" s="147"/>
      <c r="G35" s="147"/>
      <c r="H35" s="64"/>
      <c r="I35" s="64"/>
      <c r="J35" s="64"/>
      <c r="K35" s="64"/>
      <c r="L35" s="64"/>
    </row>
    <row r="36" ht="15.95" customHeight="true" x14ac:dyDescent="0.25">
      <c r="A36" s="141" t="s">
        <v>62</v>
      </c>
      <c r="B36" s="141"/>
      <c r="C36" s="141"/>
      <c r="D36" s="141"/>
      <c r="E36" s="141"/>
      <c r="F36" s="141"/>
      <c r="G36" s="141"/>
      <c r="H36" s="141"/>
      <c r="I36" s="64"/>
      <c r="J36" s="64"/>
      <c r="K36" s="64"/>
      <c r="L36" s="64"/>
    </row>
    <row r="37" s="41" customFormat="true" ht="15.95" customHeight="true" x14ac:dyDescent="0.25">
      <c r="A37" s="140" t="s">
        <v>63</v>
      </c>
      <c r="B37" s="140"/>
      <c r="C37" s="140"/>
      <c r="D37" s="140"/>
      <c r="E37" s="140"/>
      <c r="F37" s="140"/>
      <c r="G37" s="140"/>
      <c r="H37" s="140"/>
      <c r="I37" s="65"/>
      <c r="J37" s="65"/>
      <c r="K37" s="65"/>
      <c r="L37" s="65"/>
    </row>
    <row r="38" s="51" customFormat="true" ht="15.95" customHeight="true" x14ac:dyDescent="0.25">
      <c r="A38" s="140" t="s">
        <v>44</v>
      </c>
      <c r="B38" s="140"/>
      <c r="C38" s="140"/>
      <c r="D38" s="140"/>
      <c r="I38" s="66"/>
      <c r="J38" s="66"/>
      <c r="K38" s="66"/>
      <c r="L38" s="66"/>
    </row>
    <row r="39" s="51" customFormat="true" ht="15.95" customHeight="true" x14ac:dyDescent="0.25">
      <c r="A39" s="140" t="s">
        <v>16</v>
      </c>
      <c r="B39" s="140"/>
      <c r="C39" s="140"/>
      <c r="D39" s="140"/>
      <c r="I39" s="66"/>
      <c r="J39" s="66"/>
      <c r="K39" s="66"/>
      <c r="L39" s="66"/>
    </row>
    <row r="40" ht="15.95" customHeight="true" x14ac:dyDescent="0.25">
      <c r="A40" s="64"/>
      <c r="B40" s="64"/>
      <c r="C40" s="64"/>
      <c r="D40" s="64"/>
      <c r="E40" s="64"/>
      <c r="F40" s="64"/>
      <c r="G40" s="64"/>
      <c r="H40" s="64"/>
      <c r="I40" s="64"/>
      <c r="J40" s="64"/>
      <c r="K40" s="64"/>
      <c r="L40" s="64"/>
    </row>
    <row r="41" s="67" customFormat="true" ht="15.95" customHeight="true" x14ac:dyDescent="0.25">
      <c r="A41" s="141" t="s">
        <v>15</v>
      </c>
      <c r="B41" s="141"/>
      <c r="C41" s="141"/>
      <c r="D41" s="141"/>
      <c r="E41" s="141"/>
      <c r="F41" s="141"/>
      <c r="G41" s="141"/>
      <c r="H41" s="141"/>
    </row>
    <row r="42" s="51" customFormat="true" ht="15.95" customHeight="true" x14ac:dyDescent="0.25">
      <c r="A42" s="140" t="s">
        <v>64</v>
      </c>
      <c r="B42" s="140"/>
      <c r="C42" s="140"/>
      <c r="D42" s="140"/>
      <c r="E42" s="140"/>
      <c r="F42" s="140"/>
      <c r="G42" s="140"/>
      <c r="H42" s="140"/>
    </row>
    <row r="43" s="51" customFormat="true" ht="15.95" customHeight="true" x14ac:dyDescent="0.25">
      <c r="A43" s="140"/>
      <c r="B43" s="140"/>
      <c r="C43" s="140"/>
      <c r="D43" s="140"/>
      <c r="E43" s="140"/>
      <c r="F43" s="140"/>
      <c r="G43" s="140"/>
      <c r="H43" s="140"/>
    </row>
    <row r="44" s="51" customFormat="true" ht="15.95" customHeight="true" x14ac:dyDescent="0.25">
      <c r="A44" s="140"/>
      <c r="B44" s="140"/>
      <c r="C44" s="140"/>
      <c r="D44" s="140"/>
      <c r="E44" s="140"/>
      <c r="F44" s="140"/>
      <c r="G44" s="140"/>
      <c r="H44" s="140"/>
    </row>
    <row r="45" s="51" customFormat="true" ht="6" customHeight="true" x14ac:dyDescent="0.25">
      <c r="A45" s="68"/>
      <c r="B45" s="68"/>
      <c r="C45" s="68"/>
      <c r="D45" s="68"/>
      <c r="E45" s="68"/>
      <c r="F45" s="68"/>
      <c r="G45" s="68"/>
      <c r="H45" s="68"/>
    </row>
    <row r="46" s="51" customFormat="true" ht="15.95" customHeight="true" x14ac:dyDescent="0.25">
      <c r="A46" s="140" t="s">
        <v>45</v>
      </c>
      <c r="B46" s="140"/>
      <c r="C46" s="140"/>
      <c r="D46" s="140"/>
      <c r="E46" s="140"/>
      <c r="F46" s="140"/>
      <c r="G46" s="140"/>
      <c r="H46" s="140"/>
    </row>
    <row r="47" s="51" customFormat="true" ht="15.95" customHeight="true" x14ac:dyDescent="0.25">
      <c r="A47" s="140"/>
      <c r="B47" s="140"/>
      <c r="C47" s="140"/>
      <c r="D47" s="140"/>
      <c r="E47" s="140"/>
      <c r="F47" s="140"/>
      <c r="G47" s="140"/>
      <c r="H47" s="140"/>
      <c r="I47" s="69"/>
      <c r="J47" s="69"/>
      <c r="K47" s="69"/>
      <c r="L47" s="69"/>
    </row>
    <row r="48" ht="15.95" customHeight="true" x14ac:dyDescent="0.25">
      <c r="A48" s="140"/>
      <c r="B48" s="140"/>
      <c r="C48" s="140"/>
      <c r="D48" s="140"/>
      <c r="E48" s="140"/>
      <c r="F48" s="140"/>
      <c r="G48" s="140"/>
      <c r="H48" s="140"/>
    </row>
    <row r="49" ht="15.95" customHeight="true" x14ac:dyDescent="0.25">
      <c r="A49" s="64"/>
      <c r="B49" s="64"/>
      <c r="C49" s="64"/>
      <c r="D49" s="64"/>
      <c r="E49" s="64"/>
      <c r="F49" s="64"/>
      <c r="G49" s="64"/>
      <c r="H49" s="64"/>
      <c r="I49" s="64"/>
      <c r="J49" s="64"/>
      <c r="K49" s="64"/>
      <c r="L49" s="64"/>
    </row>
    <row r="50" ht="15" customHeight="true" x14ac:dyDescent="0.25"/>
    <row r="51" s="41" customFormat="true" ht="24" customHeight="true" x14ac:dyDescent="0.25">
      <c r="A51" s="78" t="s">
        <v>9</v>
      </c>
      <c r="B51" s="78"/>
      <c r="C51" s="78"/>
      <c r="D51" s="78"/>
      <c r="E51" s="78"/>
      <c r="F51" s="78"/>
      <c r="G51" s="78"/>
      <c r="H51" s="78"/>
      <c r="I51" s="78"/>
      <c r="J51" s="78"/>
      <c r="K51" s="78"/>
      <c r="L51" s="78"/>
    </row>
    <row r="52" ht="6" customHeight="true" x14ac:dyDescent="0.25"/>
    <row r="53" s="26" customFormat="true" ht="15.95" customHeight="true" x14ac:dyDescent="0.25">
      <c r="A53" s="81" t="s">
        <v>76</v>
      </c>
      <c r="B53" s="81"/>
      <c r="C53" s="81"/>
      <c r="D53" s="81"/>
      <c r="E53" s="81"/>
      <c r="F53" s="81"/>
      <c r="G53" s="81"/>
      <c r="H53" s="81"/>
      <c r="I53" s="81"/>
      <c r="J53" s="81"/>
      <c r="K53" s="81"/>
      <c r="L53" s="81"/>
    </row>
    <row r="54" s="26" customFormat="true" ht="6" customHeight="true" x14ac:dyDescent="0.25"/>
    <row r="55" s="26" customFormat="true" ht="15.95" customHeight="true" x14ac:dyDescent="0.25">
      <c r="A55" s="81" t="str">
        <f>CONCATENATE("▪ There were ",FIXED(DATA!D10,0)," male and ",FIXED(DATA!D11,0)," female cases of oral cancer diagnosed each year.")</f>
        <v>▪ There were 0 male and 0 female cases of oral cancer diagnosed each year.</v>
      </c>
      <c r="B55" s="81"/>
      <c r="C55" s="81"/>
      <c r="D55" s="81"/>
      <c r="E55" s="81"/>
      <c r="F55" s="81"/>
      <c r="G55" s="81"/>
      <c r="H55" s="81"/>
      <c r="I55" s="81"/>
      <c r="J55" s="81"/>
      <c r="K55" s="81"/>
      <c r="L55" s="81"/>
    </row>
    <row r="56" s="26" customFormat="true" ht="6" customHeight="true" x14ac:dyDescent="0.25"/>
    <row r="57" s="26" customFormat="true" ht="15.95" customHeight="true" x14ac:dyDescent="0.25">
      <c r="A57" s="81" t="str">
        <f>CONCATENATE("▪ The risk of developing oral cancer before the age of 75 was 1 in ",FIXED(DATA!K10,0)," for men and 1 in ",FIXED(DATA!K11,0)," for women, while before the age of 85 the risk was 1 in ",FIXED(DATA!L10,0)," for men and 1 in ",FIXED(DATA!L11,0)," for women.")</f>
        <v>▪ The risk of developing oral cancer before the age of 75 was 1 in 0 for men and 1 in 0 for women, while before the age of 85 the risk was 1 in 0 for men and 1 in 0 for women.</v>
      </c>
      <c r="B57" s="81"/>
      <c r="C57" s="81"/>
      <c r="D57" s="81"/>
      <c r="E57" s="81"/>
      <c r="F57" s="81"/>
      <c r="G57" s="81"/>
      <c r="H57" s="81"/>
      <c r="I57" s="81"/>
      <c r="J57" s="81"/>
      <c r="K57" s="81"/>
      <c r="L57" s="81"/>
    </row>
    <row r="58" s="26" customFormat="true" ht="15.95" customHeight="true" x14ac:dyDescent="0.25">
      <c r="A58" s="81"/>
      <c r="B58" s="81"/>
      <c r="C58" s="81"/>
      <c r="D58" s="81"/>
      <c r="E58" s="81"/>
      <c r="F58" s="81"/>
      <c r="G58" s="81"/>
      <c r="H58" s="81"/>
      <c r="I58" s="81"/>
      <c r="J58" s="81"/>
      <c r="K58" s="81"/>
      <c r="L58" s="81"/>
    </row>
    <row r="60" ht="15.95" customHeight="true" x14ac:dyDescent="0.25">
      <c r="A60" s="80" t="s">
        <v>80</v>
      </c>
      <c r="B60" s="80"/>
      <c r="C60" s="80"/>
      <c r="D60" s="80"/>
      <c r="E60" s="80"/>
      <c r="F60" s="80"/>
      <c r="G60" s="80"/>
      <c r="H60" s="80"/>
      <c r="I60" s="80"/>
      <c r="J60" s="80"/>
      <c r="K60" s="80"/>
      <c r="L60" s="80"/>
    </row>
    <row r="61" ht="6" customHeight="true" x14ac:dyDescent="0.25"/>
    <row r="62" ht="15.95" customHeight="true" x14ac:dyDescent="0.25">
      <c r="A62" s="81" t="s">
        <v>76</v>
      </c>
      <c r="B62" s="81"/>
      <c r="C62" s="81"/>
      <c r="D62" s="81"/>
      <c r="E62" s="81"/>
      <c r="F62" s="81"/>
      <c r="G62" s="81"/>
      <c r="H62" s="81"/>
      <c r="I62" s="81"/>
      <c r="J62" s="81"/>
      <c r="K62" s="81"/>
      <c r="L62" s="81"/>
    </row>
    <row r="63" ht="6" customHeight="true" x14ac:dyDescent="0.25">
      <c r="A63" s="26"/>
      <c r="B63" s="26"/>
      <c r="C63" s="26"/>
      <c r="D63" s="26"/>
      <c r="E63" s="26"/>
      <c r="F63" s="26"/>
      <c r="G63" s="26"/>
      <c r="H63" s="26"/>
      <c r="I63" s="26"/>
      <c r="J63" s="26"/>
      <c r="K63" s="26"/>
      <c r="L63" s="26"/>
    </row>
    <row r="64" ht="15.95" customHeight="true" x14ac:dyDescent="0.25">
      <c r="A64" s="81" t="str">
        <f>CONCATENATE("▪ The median age at diagnosis was ",FIXED(DATA!F10,0)," for men and ",FIXED(DATA!F11,0)," for women.")</f>
        <v>▪ The median age at diagnosis was 0 for men and 0 for women.</v>
      </c>
      <c r="B64" s="81"/>
      <c r="C64" s="81"/>
      <c r="D64" s="81"/>
      <c r="E64" s="26"/>
      <c r="F64" s="26"/>
      <c r="G64" s="26"/>
      <c r="H64" s="26"/>
      <c r="I64" s="26"/>
      <c r="J64" s="26"/>
      <c r="K64" s="26"/>
      <c r="L64" s="26"/>
    </row>
    <row r="65" ht="15.95" customHeight="true" x14ac:dyDescent="0.25">
      <c r="A65" s="81"/>
      <c r="B65" s="81"/>
      <c r="C65" s="81"/>
      <c r="D65" s="81"/>
      <c r="E65" s="26"/>
      <c r="F65" s="26"/>
      <c r="G65" s="26"/>
      <c r="H65" s="26"/>
      <c r="I65" s="26"/>
      <c r="J65" s="26"/>
      <c r="K65" s="26"/>
      <c r="L65" s="26"/>
    </row>
    <row r="66" ht="6" customHeight="true" x14ac:dyDescent="0.25">
      <c r="A66" s="26"/>
      <c r="B66" s="26"/>
      <c r="C66" s="26"/>
      <c r="D66" s="26"/>
      <c r="E66" s="26"/>
      <c r="F66" s="26"/>
      <c r="G66" s="26"/>
      <c r="H66" s="26"/>
      <c r="I66" s="26"/>
      <c r="J66" s="26"/>
      <c r="K66" s="26"/>
      <c r="L66" s="26"/>
    </row>
    <row r="67" ht="15.95" customHeight="true" x14ac:dyDescent="0.25">
      <c r="A67" s="81" t="e">
        <f>CONCATENATE("▪ Cancer risk increased with age, with ",FIXED(100*B79/B81,1),"% of men and ",FIXED(100*C79/C81,1),"% of women aged 75 years or more at diagnosis.")</f>
        <v>#DIV/0!</v>
      </c>
      <c r="B67" s="81"/>
      <c r="C67" s="81"/>
      <c r="D67" s="81"/>
      <c r="E67" s="26"/>
      <c r="F67" s="26"/>
      <c r="G67" s="26"/>
      <c r="H67" s="26"/>
      <c r="I67" s="26"/>
      <c r="J67" s="26"/>
      <c r="K67" s="26"/>
      <c r="L67" s="26"/>
    </row>
    <row r="68" ht="15.95" customHeight="true" x14ac:dyDescent="0.25">
      <c r="A68" s="81"/>
      <c r="B68" s="81"/>
      <c r="C68" s="81"/>
      <c r="D68" s="81"/>
      <c r="E68" s="26"/>
      <c r="F68" s="26"/>
      <c r="G68" s="26"/>
      <c r="H68" s="26"/>
      <c r="I68" s="26"/>
      <c r="J68" s="26"/>
      <c r="K68" s="26"/>
      <c r="L68" s="26"/>
    </row>
    <row r="69" ht="15.95" customHeight="true" x14ac:dyDescent="0.25">
      <c r="A69" s="81"/>
      <c r="B69" s="81"/>
      <c r="C69" s="81"/>
      <c r="D69" s="81"/>
      <c r="E69" s="26"/>
      <c r="F69" s="26"/>
      <c r="G69" s="26"/>
      <c r="H69" s="26"/>
      <c r="I69" s="26"/>
      <c r="J69" s="26"/>
      <c r="K69" s="26"/>
      <c r="L69" s="26"/>
    </row>
    <row r="70" ht="6" customHeight="true" x14ac:dyDescent="0.25">
      <c r="A70" s="26"/>
      <c r="B70" s="26"/>
      <c r="C70" s="26"/>
      <c r="D70" s="26"/>
      <c r="E70" s="26"/>
      <c r="F70" s="26"/>
      <c r="G70" s="26"/>
      <c r="H70" s="26"/>
      <c r="I70" s="26"/>
      <c r="J70" s="26"/>
      <c r="K70" s="26"/>
      <c r="L70" s="26"/>
    </row>
    <row r="71" ht="15.95" customHeight="true" x14ac:dyDescent="0.25">
      <c r="A71" s="81" t="e">
        <f>CONCATENATE("▪ ",FIXED(100*D76/D81,1),"% of cases were diagnosed among those aged under 55.")</f>
        <v>#DIV/0!</v>
      </c>
      <c r="B71" s="81"/>
      <c r="C71" s="81"/>
      <c r="D71" s="81"/>
      <c r="E71" s="26"/>
      <c r="F71" s="26"/>
      <c r="G71" s="26"/>
      <c r="H71" s="26"/>
      <c r="I71" s="26"/>
      <c r="J71" s="26"/>
      <c r="K71" s="26"/>
      <c r="L71" s="26"/>
    </row>
    <row r="72" ht="15.95" customHeight="true" x14ac:dyDescent="0.25">
      <c r="A72" s="81"/>
      <c r="B72" s="81"/>
      <c r="C72" s="81"/>
      <c r="D72" s="81"/>
      <c r="E72" s="26"/>
      <c r="F72" s="26"/>
      <c r="G72" s="26"/>
      <c r="H72" s="26"/>
      <c r="I72" s="26"/>
      <c r="J72" s="26"/>
      <c r="K72" s="26"/>
      <c r="L72" s="26"/>
    </row>
    <row r="73" ht="6" customHeight="true" x14ac:dyDescent="0.25">
      <c r="A73" s="26"/>
      <c r="B73" s="26"/>
      <c r="C73" s="26"/>
      <c r="D73" s="26"/>
      <c r="E73" s="26"/>
      <c r="F73" s="26"/>
      <c r="G73" s="26"/>
      <c r="H73" s="26"/>
      <c r="I73" s="26"/>
      <c r="J73" s="26"/>
      <c r="K73" s="26"/>
      <c r="L73" s="26"/>
    </row>
    <row r="74" ht="15.95" customHeight="true" x14ac:dyDescent="0.25">
      <c r="A74" s="132" t="s">
        <v>32</v>
      </c>
      <c r="B74" s="102" t="s">
        <v>12</v>
      </c>
      <c r="C74" s="102"/>
      <c r="D74" s="102"/>
    </row>
    <row r="75" ht="15.95" customHeight="true" x14ac:dyDescent="0.25">
      <c r="A75" s="132"/>
      <c r="B75" s="43" t="s">
        <v>1</v>
      </c>
      <c r="C75" s="43" t="s">
        <v>2</v>
      </c>
      <c r="D75" s="3" t="s">
        <v>5</v>
      </c>
    </row>
    <row r="76" ht="15.95" customHeight="true" x14ac:dyDescent="0.25">
      <c r="A76" s="24" t="s">
        <v>66</v>
      </c>
      <c r="B76" s="44">
        <f>SUM(DATA!B20:B30)</f>
        <v>0</v>
      </c>
      <c r="C76" s="44">
        <f>SUM(DATA!D20:D30)</f>
        <v>0</v>
      </c>
      <c r="D76" s="44">
        <f>SUM(DATA!F20:F30)</f>
        <v>0</v>
      </c>
    </row>
    <row r="77" ht="15.95" customHeight="true" x14ac:dyDescent="0.25">
      <c r="A77" s="24" t="s">
        <v>67</v>
      </c>
      <c r="B77" s="45">
        <f>SUM(DATA!B31:B32)</f>
        <v>0</v>
      </c>
      <c r="C77" s="45">
        <f>SUM(DATA!D31:D32)</f>
        <v>0</v>
      </c>
      <c r="D77" s="45">
        <f>SUM(DATA!F31:F32)</f>
        <v>0</v>
      </c>
    </row>
    <row r="78" ht="15.95" customHeight="true" x14ac:dyDescent="0.25">
      <c r="A78" s="24" t="s">
        <v>10</v>
      </c>
      <c r="B78" s="44">
        <f>SUM(DATA!B33:B34)</f>
        <v>0</v>
      </c>
      <c r="C78" s="44">
        <f>SUM(DATA!D33:D34)</f>
        <v>0</v>
      </c>
      <c r="D78" s="44">
        <f>SUM(DATA!F33:F34)</f>
        <v>0</v>
      </c>
    </row>
    <row r="79" ht="15.95" customHeight="true" x14ac:dyDescent="0.25">
      <c r="A79" s="24" t="s">
        <v>11</v>
      </c>
      <c r="B79" s="45">
        <f>SUM(DATA!B35:B38)</f>
        <v>0</v>
      </c>
      <c r="C79" s="45">
        <f>SUM(DATA!D35:D38)</f>
        <v>0</v>
      </c>
      <c r="D79" s="45">
        <f>SUM(DATA!F35:F38)</f>
        <v>0</v>
      </c>
    </row>
    <row r="80" ht="6" customHeight="true" x14ac:dyDescent="0.25">
      <c r="A80" s="102"/>
      <c r="B80" s="102"/>
      <c r="C80" s="102"/>
      <c r="D80" s="102"/>
    </row>
    <row r="81" ht="15.95" customHeight="true" x14ac:dyDescent="0.25">
      <c r="A81" s="42" t="s">
        <v>4</v>
      </c>
      <c r="B81" s="44">
        <f>DATA!D10</f>
        <v>0</v>
      </c>
      <c r="C81" s="44">
        <f>DATA!D11</f>
        <v>0</v>
      </c>
      <c r="D81" s="44">
        <f>DATA!D12</f>
        <v>0</v>
      </c>
    </row>
    <row r="82" ht="15.95" customHeight="true" x14ac:dyDescent="0.25">
      <c r="B82" s="27"/>
      <c r="C82" s="27"/>
      <c r="D82" s="27"/>
    </row>
    <row r="83" ht="15.95" customHeight="true" x14ac:dyDescent="0.25">
      <c r="A83" s="80" t="s">
        <v>81</v>
      </c>
      <c r="B83" s="80"/>
      <c r="C83" s="80"/>
      <c r="D83" s="80"/>
      <c r="E83" s="80"/>
      <c r="F83" s="80"/>
      <c r="G83" s="80"/>
      <c r="H83" s="80"/>
      <c r="I83" s="80"/>
      <c r="J83" s="80"/>
      <c r="K83" s="80"/>
      <c r="L83" s="80"/>
    </row>
    <row r="84" ht="6" customHeight="true" x14ac:dyDescent="0.25"/>
    <row r="85" ht="15.95" customHeight="true" x14ac:dyDescent="0.25">
      <c r="A85" s="81" t="e">
        <f>CONCATENATE("▪ Among males the number of cases of oral cancer ",CALCULATION!G4," by ",FIXED(100*CALCULATION!F4,1),"% from an annual average of ",FIXED((CALCULATION!C4),0)," cases in 2011-2015 to ",FIXED((CALCULATION!D4),0), " cases in 2016-2020.")</f>
        <v>#DIV/0!</v>
      </c>
      <c r="B85" s="81"/>
      <c r="C85" s="81"/>
      <c r="D85" s="81"/>
      <c r="E85" s="81"/>
      <c r="F85" s="81"/>
      <c r="G85" s="81"/>
      <c r="H85" s="81"/>
      <c r="I85" s="81"/>
      <c r="J85" s="81"/>
      <c r="K85" s="81"/>
      <c r="L85" s="81"/>
    </row>
    <row r="86" ht="15.95" customHeight="true" x14ac:dyDescent="0.25">
      <c r="A86" s="81"/>
      <c r="B86" s="81"/>
      <c r="C86" s="81"/>
      <c r="D86" s="81"/>
      <c r="E86" s="81"/>
      <c r="F86" s="81"/>
      <c r="G86" s="81"/>
      <c r="H86" s="81"/>
      <c r="I86" s="81"/>
      <c r="J86" s="81"/>
      <c r="K86" s="81"/>
      <c r="L86" s="81"/>
    </row>
    <row r="87" ht="6" customHeight="true" x14ac:dyDescent="0.25"/>
    <row r="88" ht="15.95" customHeight="true" x14ac:dyDescent="0.25">
      <c r="A88" s="81" t="e">
        <f>CONCATENATE("▪ Among females the number of cases of oral cancer ",CALCULATION!G5," by ",FIXED(100*CALCULATION!F5,1),"% from an annual average of ",FIXED((CALCULATION!C5),0)," cases in 2011-2015 to ",FIXED((CALCULATION!D5),0), " cases in 2016-2020.")</f>
        <v>#DIV/0!</v>
      </c>
      <c r="B88" s="81"/>
      <c r="C88" s="81"/>
      <c r="D88" s="81"/>
      <c r="E88" s="81"/>
      <c r="F88" s="81"/>
      <c r="G88" s="81"/>
      <c r="H88" s="81"/>
      <c r="I88" s="81"/>
      <c r="J88" s="81"/>
      <c r="K88" s="81"/>
      <c r="L88" s="81"/>
    </row>
    <row r="89" ht="15.95" customHeight="true" x14ac:dyDescent="0.25">
      <c r="A89" s="81"/>
      <c r="B89" s="81"/>
      <c r="C89" s="81"/>
      <c r="D89" s="81"/>
      <c r="E89" s="81"/>
      <c r="F89" s="81"/>
      <c r="G89" s="81"/>
      <c r="H89" s="81"/>
      <c r="I89" s="81"/>
      <c r="J89" s="81"/>
      <c r="K89" s="81"/>
      <c r="L89" s="81"/>
    </row>
    <row r="90" ht="6" customHeight="true" x14ac:dyDescent="0.25"/>
    <row r="91" ht="15.95" customHeight="true" x14ac:dyDescent="0.25">
      <c r="A91" s="134" t="s">
        <v>61</v>
      </c>
      <c r="B91" s="136" t="s">
        <v>1</v>
      </c>
      <c r="C91" s="136" t="s">
        <v>2</v>
      </c>
      <c r="D91" s="139" t="s">
        <v>5</v>
      </c>
      <c r="E91" s="34"/>
      <c r="F91" s="54"/>
      <c r="G91" s="54"/>
      <c r="H91" s="54"/>
      <c r="I91" s="54"/>
      <c r="J91" s="54"/>
      <c r="K91" s="54"/>
      <c r="L91" s="54"/>
    </row>
    <row r="92" ht="15.95" customHeight="true" x14ac:dyDescent="0.25">
      <c r="A92" s="135"/>
      <c r="B92" s="137"/>
      <c r="C92" s="137"/>
      <c r="D92" s="122"/>
      <c r="E92" s="55"/>
      <c r="F92" s="55"/>
      <c r="G92" s="55"/>
      <c r="H92" s="55"/>
      <c r="I92" s="55"/>
      <c r="J92" s="55"/>
      <c r="K92" s="55"/>
      <c r="L92" s="55"/>
    </row>
    <row r="93" ht="15.95" customHeight="true" x14ac:dyDescent="0.25">
      <c r="A93" s="70">
        <f>DATA!A61</f>
        <v>0</v>
      </c>
      <c r="B93" s="46">
        <f>DATA!B61</f>
        <v>0</v>
      </c>
      <c r="C93" s="47">
        <f>DATA!E61</f>
        <v>0</v>
      </c>
      <c r="D93" s="46">
        <f>DATA!H61</f>
        <v>0</v>
      </c>
      <c r="E93" s="55"/>
      <c r="F93" s="55"/>
      <c r="G93" s="55"/>
      <c r="H93" s="55"/>
      <c r="I93" s="55"/>
      <c r="J93" s="55"/>
      <c r="K93" s="55"/>
      <c r="L93" s="55"/>
    </row>
    <row r="94" ht="15.95" customHeight="true" x14ac:dyDescent="0.25">
      <c r="A94" s="70">
        <f>DATA!A62</f>
        <v>0</v>
      </c>
      <c r="B94" s="46">
        <f>DATA!B62</f>
        <v>0</v>
      </c>
      <c r="C94" s="47">
        <f>DATA!E62</f>
        <v>0</v>
      </c>
      <c r="D94" s="46">
        <f>DATA!H62</f>
        <v>0</v>
      </c>
      <c r="E94" s="55"/>
      <c r="F94" s="55"/>
      <c r="G94" s="55"/>
      <c r="H94" s="55"/>
      <c r="I94" s="55"/>
      <c r="J94" s="55"/>
      <c r="K94" s="55"/>
      <c r="L94" s="55"/>
    </row>
    <row r="95" ht="15.95" customHeight="true" x14ac:dyDescent="0.25">
      <c r="A95" s="70">
        <f>DATA!A63</f>
        <v>0</v>
      </c>
      <c r="B95" s="46">
        <f>DATA!B63</f>
        <v>0</v>
      </c>
      <c r="C95" s="47">
        <f>DATA!E63</f>
        <v>0</v>
      </c>
      <c r="D95" s="46">
        <f>DATA!H63</f>
        <v>0</v>
      </c>
    </row>
    <row r="96" ht="15.95" customHeight="true" x14ac:dyDescent="0.25">
      <c r="A96" s="70">
        <f>DATA!A64</f>
        <v>0</v>
      </c>
      <c r="B96" s="46">
        <f>DATA!B64</f>
        <v>0</v>
      </c>
      <c r="C96" s="47">
        <f>DATA!E64</f>
        <v>0</v>
      </c>
      <c r="D96" s="46">
        <f>DATA!H64</f>
        <v>0</v>
      </c>
    </row>
    <row r="97" ht="15.95" customHeight="true" x14ac:dyDescent="0.25">
      <c r="A97" s="70">
        <f>DATA!A65</f>
        <v>0</v>
      </c>
      <c r="B97" s="46">
        <f>DATA!B65</f>
        <v>0</v>
      </c>
      <c r="C97" s="47">
        <f>DATA!E65</f>
        <v>0</v>
      </c>
      <c r="D97" s="46">
        <f>DATA!H65</f>
        <v>0</v>
      </c>
    </row>
    <row r="98" ht="15.95" customHeight="true" x14ac:dyDescent="0.25">
      <c r="A98" s="70">
        <f>DATA!A66</f>
        <v>0</v>
      </c>
      <c r="B98" s="46">
        <f>DATA!B66</f>
        <v>0</v>
      </c>
      <c r="C98" s="47">
        <f>DATA!E66</f>
        <v>0</v>
      </c>
      <c r="D98" s="46">
        <f>DATA!H66</f>
        <v>0</v>
      </c>
    </row>
    <row r="99" ht="15.95" customHeight="true" x14ac:dyDescent="0.25">
      <c r="A99" s="70">
        <f>DATA!A67</f>
        <v>0</v>
      </c>
      <c r="B99" s="46">
        <f>DATA!B67</f>
        <v>0</v>
      </c>
      <c r="C99" s="47">
        <f>DATA!E67</f>
        <v>0</v>
      </c>
      <c r="D99" s="46">
        <f>DATA!H67</f>
        <v>0</v>
      </c>
    </row>
    <row r="100" ht="15.95" customHeight="true" x14ac:dyDescent="0.25">
      <c r="A100" s="70">
        <f>DATA!A68</f>
        <v>0</v>
      </c>
      <c r="B100" s="46">
        <f>DATA!B68</f>
        <v>0</v>
      </c>
      <c r="C100" s="47">
        <f>DATA!E68</f>
        <v>0</v>
      </c>
      <c r="D100" s="46">
        <f>DATA!H68</f>
        <v>0</v>
      </c>
    </row>
    <row r="101" ht="15.95" customHeight="true" x14ac:dyDescent="0.25">
      <c r="A101" s="70">
        <f>DATA!A69</f>
        <v>0</v>
      </c>
      <c r="B101" s="46">
        <f>DATA!B69</f>
        <v>0</v>
      </c>
      <c r="C101" s="47">
        <f>DATA!E69</f>
        <v>0</v>
      </c>
      <c r="D101" s="46">
        <f>DATA!H69</f>
        <v>0</v>
      </c>
    </row>
    <row r="102" ht="15.95" customHeight="true" x14ac:dyDescent="0.25">
      <c r="A102" s="70">
        <f>DATA!A70</f>
        <v>0</v>
      </c>
      <c r="B102" s="46">
        <f>DATA!B70</f>
        <v>0</v>
      </c>
      <c r="C102" s="47">
        <f>DATA!E70</f>
        <v>0</v>
      </c>
      <c r="D102" s="46">
        <f>DATA!H70</f>
        <v>0</v>
      </c>
    </row>
    <row r="103" ht="15.95" customHeight="true" x14ac:dyDescent="0.25">
      <c r="A103" s="30"/>
    </row>
    <row r="105" ht="5.45" customHeight="true" x14ac:dyDescent="0.25"/>
    <row r="106" s="26" customFormat="true" ht="12" customHeight="true" x14ac:dyDescent="0.25">
      <c r="A106" s="133" t="s">
        <v>65</v>
      </c>
      <c r="B106" s="133"/>
      <c r="C106" s="133"/>
      <c r="D106" s="133"/>
      <c r="E106" s="133"/>
      <c r="F106" s="133"/>
      <c r="G106" s="133"/>
      <c r="H106" s="133"/>
      <c r="I106" s="133"/>
      <c r="J106" s="133"/>
      <c r="K106" s="133"/>
      <c r="L106" s="133"/>
    </row>
    <row r="107" s="26" customFormat="true" ht="12" customHeight="true" x14ac:dyDescent="0.25">
      <c r="A107" s="133" t="s">
        <v>8</v>
      </c>
      <c r="B107" s="133"/>
      <c r="C107" s="133"/>
      <c r="D107" s="133"/>
      <c r="E107" s="133"/>
      <c r="F107" s="133"/>
      <c r="G107" s="133"/>
      <c r="H107" s="133"/>
      <c r="I107" s="133"/>
      <c r="J107" s="133"/>
      <c r="K107" s="133"/>
      <c r="L107" s="133"/>
    </row>
    <row r="108" ht="5.45" customHeight="true" x14ac:dyDescent="0.25"/>
    <row r="109" ht="15.95" customHeight="true" x14ac:dyDescent="0.25">
      <c r="A109" s="80" t="s">
        <v>82</v>
      </c>
      <c r="B109" s="80"/>
      <c r="C109" s="80"/>
      <c r="D109" s="80"/>
      <c r="E109" s="80"/>
      <c r="F109" s="80"/>
      <c r="G109" s="80"/>
      <c r="H109" s="80"/>
      <c r="I109" s="80"/>
      <c r="J109" s="80"/>
      <c r="K109" s="80"/>
      <c r="L109" s="80"/>
    </row>
    <row r="110" ht="6" customHeight="true" x14ac:dyDescent="0.25"/>
    <row r="111" ht="15.95" customHeight="true" x14ac:dyDescent="0.25">
      <c r="A111" s="81" t="e">
        <f>CONCATENATE("▪ Among males age-standardised incidence rates of oral cancer ", CALCULATION!G8, " by ",FIXED(100*CALCULATION!F8,1),"% from ",FIXED(CALCULATION!C8,1)," per 100,000 person years in 2011-2015 to ",FIXED(CALCULATION!D8,1), " cases per 100,000 persons years in 2016-2020. This difference was ",CALCULATION!M8,".")</f>
        <v>#DIV/0!</v>
      </c>
      <c r="B111" s="81"/>
      <c r="C111" s="81"/>
      <c r="D111" s="81"/>
      <c r="E111" s="81"/>
      <c r="F111" s="81"/>
      <c r="G111" s="81"/>
      <c r="H111" s="81"/>
      <c r="I111" s="81"/>
      <c r="J111" s="81"/>
      <c r="K111" s="81"/>
      <c r="L111" s="81"/>
    </row>
    <row r="112" ht="15.95" customHeight="true" x14ac:dyDescent="0.25">
      <c r="A112" s="81"/>
      <c r="B112" s="81"/>
      <c r="C112" s="81"/>
      <c r="D112" s="81"/>
      <c r="E112" s="81"/>
      <c r="F112" s="81"/>
      <c r="G112" s="81"/>
      <c r="H112" s="81"/>
      <c r="I112" s="81"/>
      <c r="J112" s="81"/>
      <c r="K112" s="81"/>
      <c r="L112" s="81"/>
    </row>
    <row r="113" ht="15.95" customHeight="true" x14ac:dyDescent="0.25">
      <c r="A113" s="81"/>
      <c r="B113" s="81"/>
      <c r="C113" s="81"/>
      <c r="D113" s="81"/>
      <c r="E113" s="81"/>
      <c r="F113" s="81"/>
      <c r="G113" s="81"/>
      <c r="H113" s="81"/>
      <c r="I113" s="81"/>
      <c r="J113" s="81"/>
      <c r="K113" s="81"/>
      <c r="L113" s="81"/>
    </row>
    <row r="114" ht="6" customHeight="true" x14ac:dyDescent="0.25"/>
    <row r="115" ht="15.95" customHeight="true" x14ac:dyDescent="0.25">
      <c r="A115" s="81" t="e">
        <f>CONCATENATE("▪ Among females age-standardised incidence rates of oral cancer ", CALCULATION!G9, " by ",FIXED(100*CALCULATION!F9,1),"% from ",FIXED(CALCULATION!C9,1)," per 100,000 person years in 2011-2015 to ",FIXED(CALCULATION!D9,1), " cases per 100,000 persons years in 2016-2020. This difference was ",CALCULATION!M9,".")</f>
        <v>#DIV/0!</v>
      </c>
      <c r="B115" s="81"/>
      <c r="C115" s="81"/>
      <c r="D115" s="81"/>
      <c r="E115" s="81"/>
      <c r="F115" s="81"/>
      <c r="G115" s="81"/>
      <c r="H115" s="81"/>
      <c r="I115" s="81"/>
      <c r="J115" s="81"/>
      <c r="K115" s="81"/>
      <c r="L115" s="81"/>
    </row>
    <row r="116" ht="15.95" customHeight="true" x14ac:dyDescent="0.25">
      <c r="A116" s="81"/>
      <c r="B116" s="81"/>
      <c r="C116" s="81"/>
      <c r="D116" s="81"/>
      <c r="E116" s="81"/>
      <c r="F116" s="81"/>
      <c r="G116" s="81"/>
      <c r="H116" s="81"/>
      <c r="I116" s="81"/>
      <c r="J116" s="81"/>
      <c r="K116" s="81"/>
      <c r="L116" s="81"/>
    </row>
    <row r="117" ht="15.95" customHeight="true" x14ac:dyDescent="0.25">
      <c r="A117" s="81"/>
      <c r="B117" s="81"/>
      <c r="C117" s="81"/>
      <c r="D117" s="81"/>
      <c r="E117" s="81"/>
      <c r="F117" s="81"/>
      <c r="G117" s="81"/>
      <c r="H117" s="81"/>
      <c r="I117" s="81"/>
      <c r="J117" s="81"/>
      <c r="K117" s="81"/>
      <c r="L117" s="81"/>
    </row>
    <row r="118" ht="6" customHeight="true" x14ac:dyDescent="0.25"/>
    <row r="119" ht="15.95" customHeight="true" x14ac:dyDescent="0.25">
      <c r="A119" s="32"/>
      <c r="B119" s="32"/>
      <c r="C119" s="32"/>
    </row>
    <row r="120" ht="15.95" customHeight="true" x14ac:dyDescent="0.25">
      <c r="A120" s="32"/>
      <c r="B120" s="32"/>
      <c r="C120" s="32"/>
    </row>
    <row r="121" ht="15.95" customHeight="true" x14ac:dyDescent="0.25">
      <c r="A121" s="32"/>
      <c r="B121" s="32"/>
      <c r="C121" s="32"/>
    </row>
    <row r="122" ht="15.95" customHeight="true" x14ac:dyDescent="0.25">
      <c r="A122" s="32"/>
      <c r="B122" s="32"/>
      <c r="C122" s="32"/>
    </row>
    <row r="123" ht="15.95" customHeight="true" x14ac:dyDescent="0.25">
      <c r="A123" s="32"/>
      <c r="B123" s="32"/>
      <c r="C123" s="32"/>
    </row>
    <row r="136" ht="15.95" customHeight="true" x14ac:dyDescent="0.25">
      <c r="A136" s="80" t="s">
        <v>83</v>
      </c>
      <c r="B136" s="80"/>
      <c r="C136" s="80"/>
      <c r="D136" s="80"/>
      <c r="E136" s="80"/>
      <c r="F136" s="80"/>
      <c r="G136" s="80"/>
      <c r="H136" s="80"/>
      <c r="I136" s="80"/>
      <c r="J136" s="80"/>
      <c r="K136" s="80"/>
      <c r="L136" s="80"/>
    </row>
    <row r="137" ht="6" customHeight="true" x14ac:dyDescent="0.25"/>
    <row r="138" ht="15.95" customHeight="true" x14ac:dyDescent="0.25">
      <c r="A138" s="99" t="s">
        <v>77</v>
      </c>
      <c r="B138" s="99"/>
      <c r="C138" s="99"/>
      <c r="D138" s="99"/>
      <c r="E138" s="99"/>
      <c r="F138" s="100"/>
      <c r="G138" s="108" t="s">
        <v>14</v>
      </c>
      <c r="H138" s="127"/>
      <c r="I138" s="109"/>
      <c r="J138" s="85" t="s">
        <v>12</v>
      </c>
      <c r="K138" s="86"/>
      <c r="L138" s="87"/>
    </row>
    <row r="139" ht="15.95" customHeight="true" x14ac:dyDescent="0.25">
      <c r="A139" s="99"/>
      <c r="B139" s="99"/>
      <c r="C139" s="99"/>
      <c r="D139" s="99"/>
      <c r="E139" s="99"/>
      <c r="F139" s="100"/>
      <c r="G139" s="110"/>
      <c r="H139" s="128"/>
      <c r="I139" s="111"/>
      <c r="J139" s="3" t="s">
        <v>1</v>
      </c>
      <c r="K139" s="3" t="s">
        <v>2</v>
      </c>
      <c r="L139" s="3" t="s">
        <v>5</v>
      </c>
    </row>
    <row r="140" ht="15.95" customHeight="true" x14ac:dyDescent="0.25">
      <c r="A140" s="99"/>
      <c r="B140" s="99"/>
      <c r="C140" s="99"/>
      <c r="D140" s="99"/>
      <c r="E140" s="99"/>
      <c r="F140" s="100"/>
      <c r="G140" s="96">
        <f>DATA!B172</f>
        <v>0</v>
      </c>
      <c r="H140" s="101"/>
      <c r="I140" s="97"/>
      <c r="J140" s="44">
        <f>DATA!D158</f>
        <v>0</v>
      </c>
      <c r="K140" s="44">
        <f>DATA!D165</f>
        <v>0</v>
      </c>
      <c r="L140" s="44">
        <f>DATA!D172</f>
        <v>0</v>
      </c>
      <c r="M140" s="27"/>
    </row>
    <row r="141" ht="15.95" customHeight="true" x14ac:dyDescent="0.25">
      <c r="A141" s="124" t="s">
        <v>49</v>
      </c>
      <c r="B141" s="99"/>
      <c r="C141" s="99"/>
      <c r="D141" s="99"/>
      <c r="E141" s="99"/>
      <c r="F141" s="100"/>
      <c r="G141" s="96">
        <f>DATA!B173</f>
        <v>0</v>
      </c>
      <c r="H141" s="101"/>
      <c r="I141" s="97"/>
      <c r="J141" s="45">
        <f>DATA!D159</f>
        <v>0</v>
      </c>
      <c r="K141" s="45">
        <f>DATA!D166</f>
        <v>0</v>
      </c>
      <c r="L141" s="45">
        <f>DATA!D173</f>
        <v>0</v>
      </c>
      <c r="M141" s="27"/>
    </row>
    <row r="142" ht="15.95" customHeight="true" x14ac:dyDescent="0.25">
      <c r="A142" s="99" t="str">
        <f>CONCATENATE("   ▪ in the least socio-economically deprived areas ", IF(DATA!J176="Higher than NI average",CONCATENATE("were ",FIXED(DATA!H176-100,1),"% higher than the NI average."), IF(DATA!J176="Lower than NI average",CONCATENATE("were ",FIXED(100-DATA!H176,1),"% lower than the NI average."),"did not vary significantly from the NI average.")))</f>
        <v>   ▪ in the least socio-economically deprived areas did not vary significantly from the NI average.</v>
      </c>
      <c r="B142" s="99"/>
      <c r="C142" s="99"/>
      <c r="D142" s="99"/>
      <c r="E142" s="99"/>
      <c r="F142" s="100"/>
      <c r="G142" s="96">
        <f>DATA!B174</f>
        <v>0</v>
      </c>
      <c r="H142" s="101"/>
      <c r="I142" s="97"/>
      <c r="J142" s="44">
        <f>DATA!D160</f>
        <v>0</v>
      </c>
      <c r="K142" s="44">
        <f>DATA!D167</f>
        <v>0</v>
      </c>
      <c r="L142" s="44">
        <f>DATA!D174</f>
        <v>0</v>
      </c>
      <c r="M142" s="27"/>
    </row>
    <row r="143" ht="15.95" customHeight="true" x14ac:dyDescent="0.25">
      <c r="A143" s="99"/>
      <c r="B143" s="99"/>
      <c r="C143" s="99"/>
      <c r="D143" s="99"/>
      <c r="E143" s="99"/>
      <c r="F143" s="100"/>
      <c r="G143" s="96">
        <f>DATA!B175</f>
        <v>0</v>
      </c>
      <c r="H143" s="101"/>
      <c r="I143" s="97"/>
      <c r="J143" s="45">
        <f>DATA!D161</f>
        <v>0</v>
      </c>
      <c r="K143" s="45">
        <f>DATA!D168</f>
        <v>0</v>
      </c>
      <c r="L143" s="45">
        <f>DATA!D175</f>
        <v>0</v>
      </c>
      <c r="M143" s="27"/>
    </row>
    <row r="144" ht="15.95" customHeight="true" x14ac:dyDescent="0.25">
      <c r="A144" s="99" t="str">
        <f>CONCATENATE("   ▪ in the most socio-economically deprived areas ", IF(DATA!J172="Higher than NI average",CONCATENATE("were ",FIXED(DATA!H172-100,1),"% higher than the NI average."), IF(DATA!J172="Lower than NI average",CONCATENATE("were ",FIXED(100-DATA!H172,1),"% lower than the NI average."),"did not vary significantly from the NI average.")))</f>
        <v>   ▪ in the most socio-economically deprived areas did not vary significantly from the NI average.</v>
      </c>
      <c r="B144" s="99"/>
      <c r="C144" s="99"/>
      <c r="D144" s="99"/>
      <c r="E144" s="99"/>
      <c r="F144" s="100"/>
      <c r="G144" s="96">
        <f>DATA!B176</f>
        <v>0</v>
      </c>
      <c r="H144" s="101"/>
      <c r="I144" s="97"/>
      <c r="J144" s="44">
        <f>DATA!D162</f>
        <v>0</v>
      </c>
      <c r="K144" s="44">
        <f>DATA!D169</f>
        <v>0</v>
      </c>
      <c r="L144" s="44">
        <f>DATA!D176</f>
        <v>0</v>
      </c>
      <c r="M144" s="27"/>
    </row>
    <row r="145" ht="6" customHeight="true" x14ac:dyDescent="0.25">
      <c r="A145" s="99"/>
      <c r="B145" s="99"/>
      <c r="C145" s="99"/>
      <c r="D145" s="99"/>
      <c r="E145" s="99"/>
      <c r="F145" s="100"/>
      <c r="G145" s="85"/>
      <c r="H145" s="86"/>
      <c r="I145" s="86"/>
      <c r="J145" s="86"/>
      <c r="K145" s="86"/>
      <c r="L145" s="87"/>
      <c r="M145" s="27"/>
    </row>
    <row r="146" ht="15.95" customHeight="true" x14ac:dyDescent="0.25">
      <c r="A146" s="99"/>
      <c r="B146" s="99"/>
      <c r="C146" s="99"/>
      <c r="D146" s="99"/>
      <c r="E146" s="99"/>
      <c r="F146" s="100"/>
      <c r="G146" s="96">
        <f>DATA!B178</f>
        <v>0</v>
      </c>
      <c r="H146" s="101"/>
      <c r="I146" s="97"/>
      <c r="J146" s="45">
        <f>DATA!D164</f>
        <v>0</v>
      </c>
      <c r="K146" s="45">
        <f>DATA!D171</f>
        <v>0</v>
      </c>
      <c r="L146" s="45">
        <f>DATA!D178</f>
        <v>0</v>
      </c>
      <c r="M146" s="27"/>
    </row>
    <row r="147" ht="6" customHeight="true" x14ac:dyDescent="0.25"/>
    <row r="163" ht="15.95" customHeight="true" x14ac:dyDescent="0.25">
      <c r="A163" s="80" t="s">
        <v>84</v>
      </c>
      <c r="B163" s="80"/>
      <c r="C163" s="80"/>
      <c r="D163" s="80"/>
      <c r="E163" s="80"/>
      <c r="F163" s="80"/>
      <c r="G163" s="80"/>
      <c r="H163" s="80"/>
      <c r="I163" s="80"/>
      <c r="J163" s="80"/>
      <c r="K163" s="80"/>
      <c r="L163" s="80"/>
    </row>
    <row r="164" ht="6" customHeight="true" x14ac:dyDescent="0.25"/>
    <row r="165" ht="15.95" customHeight="true" x14ac:dyDescent="0.25">
      <c r="A165" s="99" t="s">
        <v>78</v>
      </c>
      <c r="B165" s="99"/>
      <c r="C165" s="99"/>
      <c r="D165" s="99"/>
      <c r="E165" s="99"/>
      <c r="F165" s="99"/>
      <c r="G165" s="100"/>
      <c r="H165" s="108" t="s">
        <v>13</v>
      </c>
      <c r="I165" s="109"/>
      <c r="J165" s="120" t="s">
        <v>12</v>
      </c>
      <c r="K165" s="129"/>
      <c r="L165" s="121"/>
    </row>
    <row r="166" ht="15.95" customHeight="true" x14ac:dyDescent="0.25">
      <c r="A166" s="99"/>
      <c r="B166" s="99"/>
      <c r="C166" s="99"/>
      <c r="D166" s="99"/>
      <c r="E166" s="99"/>
      <c r="F166" s="99"/>
      <c r="G166" s="100"/>
      <c r="H166" s="110"/>
      <c r="I166" s="111"/>
      <c r="J166" s="43" t="s">
        <v>1</v>
      </c>
      <c r="K166" s="43" t="s">
        <v>2</v>
      </c>
      <c r="L166" s="3" t="s">
        <v>5</v>
      </c>
    </row>
    <row r="167" ht="15.95" customHeight="true" x14ac:dyDescent="0.25">
      <c r="A167" s="99" t="s">
        <v>49</v>
      </c>
      <c r="B167" s="99"/>
      <c r="C167" s="99"/>
      <c r="D167" s="99"/>
      <c r="E167" s="99"/>
      <c r="F167" s="99"/>
      <c r="G167" s="100"/>
      <c r="H167" s="96">
        <f>DATA!B146</f>
        <v>0</v>
      </c>
      <c r="I167" s="97"/>
      <c r="J167" s="44">
        <f>DATA!D132</f>
        <v>0</v>
      </c>
      <c r="K167" s="44">
        <f>DATA!D139</f>
        <v>0</v>
      </c>
      <c r="L167" s="44">
        <f>DATA!D146</f>
        <v>0</v>
      </c>
      <c r="M167" s="27"/>
    </row>
    <row r="168" ht="15.95" customHeight="true" x14ac:dyDescent="0.25">
      <c r="A168" s="105" t="str">
        <f>CONCATENATE("   ▪ in Belfast HSCT ", IF(DATA!J146="Higher than NI average","were significantly higher than the NI average.", IF(DATA!J146="Lower than NI average","were significantly lower than the NI average.","did not vary significantly from the NI average.")))</f>
        <v>   ▪ in Belfast HSCT did not vary significantly from the NI average.</v>
      </c>
      <c r="B168" s="103"/>
      <c r="C168" s="103"/>
      <c r="D168" s="103"/>
      <c r="E168" s="103"/>
      <c r="F168" s="103"/>
      <c r="G168" s="104"/>
      <c r="H168" s="96">
        <f>DATA!B147</f>
        <v>0</v>
      </c>
      <c r="I168" s="97"/>
      <c r="J168" s="45">
        <f>DATA!D133</f>
        <v>0</v>
      </c>
      <c r="K168" s="45">
        <f>DATA!D140</f>
        <v>0</v>
      </c>
      <c r="L168" s="45">
        <f>DATA!D147</f>
        <v>0</v>
      </c>
      <c r="M168" s="27"/>
    </row>
    <row r="169" ht="15.95" customHeight="true" x14ac:dyDescent="0.25">
      <c r="A169" s="105" t="str">
        <f>CONCATENATE("   ▪ in Northern HSCT ", IF(DATA!J147="Higher than NI average","were significantly higher than the NI average.", IF(DATA!J147="Lower than NI average","were significantly lower than the NI average.","did not vary significantly from the NI average.")))</f>
        <v>   ▪ in Northern HSCT did not vary significantly from the NI average.</v>
      </c>
      <c r="B169" s="103"/>
      <c r="C169" s="103"/>
      <c r="D169" s="103"/>
      <c r="E169" s="103"/>
      <c r="F169" s="103"/>
      <c r="G169" s="104"/>
      <c r="H169" s="96">
        <f>DATA!B148</f>
        <v>0</v>
      </c>
      <c r="I169" s="97"/>
      <c r="J169" s="44">
        <f>DATA!D134</f>
        <v>0</v>
      </c>
      <c r="K169" s="44">
        <f>DATA!D141</f>
        <v>0</v>
      </c>
      <c r="L169" s="44">
        <f>DATA!D148</f>
        <v>0</v>
      </c>
      <c r="M169" s="27"/>
    </row>
    <row r="170" ht="15.95" customHeight="true" x14ac:dyDescent="0.25">
      <c r="A170" s="105" t="str">
        <f>CONCATENATE("   ▪ in South-Eastern HSCT ", IF(DATA!J148="Higher than NI average","were significantly higher than the NI average.", IF(DATA!J148="Lower than NI average","were significantly lower than the NI average.","did not vary significantly from the NI average.")))</f>
        <v>   ▪ in South-Eastern HSCT did not vary significantly from the NI average.</v>
      </c>
      <c r="B170" s="103"/>
      <c r="C170" s="103"/>
      <c r="D170" s="103"/>
      <c r="E170" s="103"/>
      <c r="F170" s="103"/>
      <c r="G170" s="104"/>
      <c r="H170" s="96">
        <f>DATA!B149</f>
        <v>0</v>
      </c>
      <c r="I170" s="97"/>
      <c r="J170" s="45">
        <f>DATA!D135</f>
        <v>0</v>
      </c>
      <c r="K170" s="45">
        <f>DATA!D142</f>
        <v>0</v>
      </c>
      <c r="L170" s="45">
        <f>DATA!D149</f>
        <v>0</v>
      </c>
      <c r="M170" s="27"/>
    </row>
    <row r="171" ht="15.95" customHeight="true" x14ac:dyDescent="0.25">
      <c r="A171" s="105" t="str">
        <f>CONCATENATE("   ▪ in Southern HSCT ", IF(DATA!J149="Higher than NI average","were significantly higher than the NI average.", IF(DATA!J149="Lower than NI average","were significantly lower than the NI average.","did not vary significantly from the NI average.")))</f>
        <v>   ▪ in Southern HSCT did not vary significantly from the NI average.</v>
      </c>
      <c r="B171" s="103"/>
      <c r="C171" s="103"/>
      <c r="D171" s="103"/>
      <c r="E171" s="103"/>
      <c r="F171" s="103"/>
      <c r="G171" s="104"/>
      <c r="H171" s="96">
        <f>DATA!B150</f>
        <v>0</v>
      </c>
      <c r="I171" s="97"/>
      <c r="J171" s="44">
        <f>DATA!D136</f>
        <v>0</v>
      </c>
      <c r="K171" s="44">
        <f>DATA!D143</f>
        <v>0</v>
      </c>
      <c r="L171" s="44">
        <f>DATA!D150</f>
        <v>0</v>
      </c>
      <c r="M171" s="27"/>
    </row>
    <row r="172" ht="6" customHeight="true" x14ac:dyDescent="0.25">
      <c r="A172" s="103" t="str">
        <f>CONCATENATE("   ▪ in Western HSCT ", IF(DATA!J150="Higher than NI average","were significantly higher than the NI average.", IF(DATA!J150="Lower than NI average","were significantly lower than the NI average.","did not vary significantly from the NI average.")))</f>
        <v>   ▪ in Western HSCT did not vary significantly from the NI average.</v>
      </c>
      <c r="B172" s="103"/>
      <c r="C172" s="103"/>
      <c r="D172" s="103"/>
      <c r="E172" s="103"/>
      <c r="F172" s="103"/>
      <c r="G172" s="104"/>
      <c r="H172" s="85"/>
      <c r="I172" s="86"/>
      <c r="J172" s="86"/>
      <c r="K172" s="86"/>
      <c r="L172" s="87"/>
    </row>
    <row r="173" ht="15.95" customHeight="true" x14ac:dyDescent="0.25">
      <c r="A173" s="103"/>
      <c r="B173" s="103"/>
      <c r="C173" s="103"/>
      <c r="D173" s="103"/>
      <c r="E173" s="103"/>
      <c r="F173" s="103"/>
      <c r="G173" s="104"/>
      <c r="H173" s="96">
        <f>DATA!B152</f>
        <v>0</v>
      </c>
      <c r="I173" s="97"/>
      <c r="J173" s="45">
        <f>DATA!D138</f>
        <v>0</v>
      </c>
      <c r="K173" s="45">
        <f>DATA!D145</f>
        <v>0</v>
      </c>
      <c r="L173" s="45">
        <f>DATA!D152</f>
        <v>0</v>
      </c>
    </row>
    <row r="174" ht="6" customHeight="true" x14ac:dyDescent="0.25"/>
    <row r="190" ht="3.95" customHeight="true" x14ac:dyDescent="0.25"/>
    <row r="191" ht="15.95" customHeight="true" x14ac:dyDescent="0.25">
      <c r="A191" s="80" t="s">
        <v>85</v>
      </c>
      <c r="B191" s="80"/>
      <c r="C191" s="80"/>
      <c r="D191" s="80"/>
      <c r="E191" s="80"/>
      <c r="F191" s="80"/>
      <c r="G191" s="80"/>
      <c r="H191" s="80"/>
      <c r="I191" s="80"/>
      <c r="J191" s="80"/>
      <c r="K191" s="80"/>
      <c r="L191" s="80"/>
    </row>
    <row r="192" ht="6" customHeight="true" x14ac:dyDescent="0.25"/>
    <row r="193" ht="15.95" customHeight="true" x14ac:dyDescent="0.25">
      <c r="A193" s="106" t="s">
        <v>76</v>
      </c>
      <c r="B193" s="106"/>
      <c r="C193" s="106"/>
      <c r="D193" s="106"/>
      <c r="E193" s="106"/>
      <c r="F193" s="107"/>
      <c r="G193" s="98" t="s">
        <v>47</v>
      </c>
      <c r="H193" s="98"/>
      <c r="I193" s="98"/>
      <c r="J193" s="102" t="s">
        <v>12</v>
      </c>
      <c r="K193" s="102"/>
      <c r="L193" s="102"/>
    </row>
    <row r="194" ht="15.95" customHeight="true" x14ac:dyDescent="0.25">
      <c r="A194" s="99" t="str">
        <f>CONCATENATE("▪ ", FIXED(100*DATA!E265,1),"% of cases had an emergency admission to hospital recorded up to 30 days prior to their cancer diagnosis.")</f>
        <v>▪ 0.0% of cases had an emergency admission to hospital recorded up to 30 days prior to their cancer diagnosis.</v>
      </c>
      <c r="B194" s="99"/>
      <c r="C194" s="99"/>
      <c r="D194" s="99"/>
      <c r="E194" s="99"/>
      <c r="F194" s="100"/>
      <c r="G194" s="98"/>
      <c r="H194" s="98"/>
      <c r="I194" s="98"/>
      <c r="J194" s="43" t="s">
        <v>1</v>
      </c>
      <c r="K194" s="43" t="s">
        <v>2</v>
      </c>
      <c r="L194" s="3" t="s">
        <v>5</v>
      </c>
    </row>
    <row r="195" ht="15.95" customHeight="true" x14ac:dyDescent="0.25">
      <c r="A195" s="99"/>
      <c r="B195" s="99"/>
      <c r="C195" s="99"/>
      <c r="D195" s="99"/>
      <c r="E195" s="99"/>
      <c r="F195" s="100"/>
      <c r="G195" s="98">
        <f>DATA!B265</f>
        <v>0</v>
      </c>
      <c r="H195" s="98"/>
      <c r="I195" s="98"/>
      <c r="J195" s="44">
        <f>DATA!D257</f>
        <v>0</v>
      </c>
      <c r="K195" s="44">
        <f>DATA!D261</f>
        <v>0</v>
      </c>
      <c r="L195" s="44">
        <f>DATA!D265</f>
        <v>0</v>
      </c>
    </row>
    <row r="196" ht="15.95" customHeight="true" x14ac:dyDescent="0.25">
      <c r="A196" s="99" t="str">
        <f>CONCATENATE("▪ ", FIXED(100*DATA!E257,1),"% of male cases had an emergency admission up to 30 days prior to diagnosis, compared to ",FIXED(100*DATA!E261,1),"% of female cases.")</f>
        <v>▪ 0.0% of male cases had an emergency admission up to 30 days prior to diagnosis, compared to 0.0% of female cases.</v>
      </c>
      <c r="B196" s="99"/>
      <c r="C196" s="99"/>
      <c r="D196" s="99"/>
      <c r="E196" s="99"/>
      <c r="F196" s="100"/>
      <c r="G196" s="98">
        <f>DATA!B266</f>
        <v>0</v>
      </c>
      <c r="H196" s="98"/>
      <c r="I196" s="98"/>
      <c r="J196" s="45">
        <f>DATA!D258</f>
        <v>0</v>
      </c>
      <c r="K196" s="45">
        <f>DATA!D262</f>
        <v>0</v>
      </c>
      <c r="L196" s="45">
        <f>DATA!D266</f>
        <v>0</v>
      </c>
    </row>
    <row r="197" ht="15.95" customHeight="true" x14ac:dyDescent="0.25">
      <c r="A197" s="99"/>
      <c r="B197" s="99"/>
      <c r="C197" s="99"/>
      <c r="D197" s="99"/>
      <c r="E197" s="99"/>
      <c r="F197" s="100"/>
      <c r="G197" s="108">
        <f>DATA!B267</f>
        <v>0</v>
      </c>
      <c r="H197" s="127"/>
      <c r="I197" s="109"/>
      <c r="J197" s="130">
        <f>DATA!D259</f>
        <v>0</v>
      </c>
      <c r="K197" s="130">
        <f>DATA!D263</f>
        <v>0</v>
      </c>
      <c r="L197" s="130">
        <f>DATA!D267</f>
        <v>0</v>
      </c>
    </row>
    <row r="198" ht="15.95" customHeight="true" x14ac:dyDescent="0.25">
      <c r="A198" s="99"/>
      <c r="B198" s="99"/>
      <c r="C198" s="99"/>
      <c r="D198" s="99"/>
      <c r="E198" s="99"/>
      <c r="F198" s="100"/>
      <c r="G198" s="110"/>
      <c r="H198" s="128"/>
      <c r="I198" s="111"/>
      <c r="J198" s="131"/>
      <c r="K198" s="131"/>
      <c r="L198" s="131"/>
    </row>
    <row r="199" ht="6" customHeight="true" x14ac:dyDescent="0.25">
      <c r="A199" s="99" t="str">
        <f>CONCATENATE("▪ In ", FIXED(100*DATA!E267,1),"% of diagnosed cases there was no record of a hospital inpatient admission up to 30 days prior to diagnosis.")</f>
        <v>▪ In 0.0% of diagnosed cases there was no record of a hospital inpatient admission up to 30 days prior to diagnosis.</v>
      </c>
      <c r="B199" s="99"/>
      <c r="C199" s="99"/>
      <c r="D199" s="99"/>
      <c r="E199" s="99"/>
      <c r="F199" s="99"/>
      <c r="G199" s="102"/>
      <c r="H199" s="102"/>
      <c r="I199" s="102"/>
      <c r="J199" s="102"/>
      <c r="K199" s="102"/>
      <c r="L199" s="102"/>
    </row>
    <row r="200" ht="15.95" customHeight="true" x14ac:dyDescent="0.25">
      <c r="A200" s="99"/>
      <c r="B200" s="99"/>
      <c r="C200" s="99"/>
      <c r="D200" s="99"/>
      <c r="E200" s="99"/>
      <c r="F200" s="99"/>
      <c r="G200" s="96" t="s">
        <v>46</v>
      </c>
      <c r="H200" s="101"/>
      <c r="I200" s="97"/>
      <c r="J200" s="45">
        <f>DATA!D260</f>
        <v>0</v>
      </c>
      <c r="K200" s="45">
        <f>DATA!D264</f>
        <v>0</v>
      </c>
      <c r="L200" s="45">
        <f>DATA!D268</f>
        <v>0</v>
      </c>
    </row>
    <row r="201" ht="15.95" customHeight="true" x14ac:dyDescent="0.25">
      <c r="A201" s="99"/>
      <c r="B201" s="99"/>
      <c r="C201" s="99"/>
      <c r="D201" s="99"/>
      <c r="E201" s="99"/>
      <c r="F201" s="99"/>
    </row>
    <row r="202" ht="15.95" customHeight="true" x14ac:dyDescent="0.25">
      <c r="A202" s="99"/>
      <c r="B202" s="99"/>
      <c r="C202" s="99"/>
      <c r="D202" s="99"/>
      <c r="E202" s="99"/>
      <c r="F202" s="99"/>
    </row>
    <row r="217" ht="9.75" customHeight="true" x14ac:dyDescent="0.25"/>
    <row r="218" ht="15.95" customHeight="true" x14ac:dyDescent="0.25">
      <c r="A218" s="80" t="s">
        <v>86</v>
      </c>
      <c r="B218" s="80"/>
      <c r="C218" s="80"/>
      <c r="D218" s="80"/>
      <c r="E218" s="80"/>
      <c r="F218" s="80"/>
      <c r="G218" s="80"/>
      <c r="H218" s="80"/>
      <c r="I218" s="80"/>
      <c r="J218" s="80"/>
      <c r="K218" s="80"/>
      <c r="L218" s="80"/>
    </row>
    <row r="219" ht="6" customHeight="true" x14ac:dyDescent="0.25"/>
    <row r="220" ht="15.95" customHeight="true" x14ac:dyDescent="0.25">
      <c r="A220" s="125" t="s">
        <v>76</v>
      </c>
      <c r="B220" s="125"/>
      <c r="C220" s="125"/>
      <c r="D220" s="125"/>
      <c r="E220" s="125"/>
      <c r="F220" s="125"/>
      <c r="G220" s="125"/>
      <c r="H220" s="98" t="s">
        <v>6</v>
      </c>
      <c r="I220" s="98"/>
      <c r="J220" s="102" t="s">
        <v>12</v>
      </c>
      <c r="K220" s="102"/>
      <c r="L220" s="102"/>
    </row>
    <row r="221" ht="15.95" customHeight="true" x14ac:dyDescent="0.25">
      <c r="A221" s="113" t="str">
        <f>CONCATENATE("   ▪ ", FIXED(100*(1-DATA!E219),1),"% of cases diagnosed had a stage assigned.")</f>
        <v>   ▪ 100.0% of cases diagnosed had a stage assigned.</v>
      </c>
      <c r="B221" s="113"/>
      <c r="C221" s="113"/>
      <c r="D221" s="113"/>
      <c r="E221" s="113"/>
      <c r="F221" s="113"/>
      <c r="G221" s="113"/>
      <c r="H221" s="98"/>
      <c r="I221" s="98"/>
      <c r="J221" s="43" t="s">
        <v>1</v>
      </c>
      <c r="K221" s="43" t="s">
        <v>2</v>
      </c>
      <c r="L221" s="3" t="s">
        <v>5</v>
      </c>
    </row>
    <row r="222" ht="15.95" customHeight="true" x14ac:dyDescent="0.25">
      <c r="A222" s="125" t="str">
        <f>CONCATENATE("   ▪ ", FIXED(100*DATA!E215,1),"% of cases were diagnosed at stage I. (",FIXED(100*DATA!F215,1),"% of staged cases)")</f>
        <v>   ▪ 0.0% of cases were diagnosed at stage I. (0.0% of staged cases)</v>
      </c>
      <c r="B222" s="125"/>
      <c r="C222" s="125"/>
      <c r="D222" s="125"/>
      <c r="E222" s="125"/>
      <c r="F222" s="125"/>
      <c r="G222" s="126"/>
      <c r="H222" s="98">
        <f>DATA!B215</f>
        <v>0</v>
      </c>
      <c r="I222" s="98"/>
      <c r="J222" s="44">
        <f>DATA!D203</f>
        <v>0</v>
      </c>
      <c r="K222" s="44">
        <f>DATA!D209</f>
        <v>0</v>
      </c>
      <c r="L222" s="44">
        <f>DATA!D215</f>
        <v>0</v>
      </c>
    </row>
    <row r="223" ht="15.95" customHeight="true" x14ac:dyDescent="0.25">
      <c r="A223" s="125"/>
      <c r="B223" s="125"/>
      <c r="C223" s="125"/>
      <c r="D223" s="125"/>
      <c r="E223" s="125"/>
      <c r="F223" s="125"/>
      <c r="G223" s="126"/>
      <c r="H223" s="98">
        <f>DATA!B216</f>
        <v>0</v>
      </c>
      <c r="I223" s="98"/>
      <c r="J223" s="45">
        <f>DATA!D204</f>
        <v>0</v>
      </c>
      <c r="K223" s="45">
        <f>DATA!D210</f>
        <v>0</v>
      </c>
      <c r="L223" s="45">
        <f>DATA!D216</f>
        <v>0</v>
      </c>
    </row>
    <row r="224" ht="15.95" customHeight="true" x14ac:dyDescent="0.25">
      <c r="A224" s="125" t="str">
        <f>CONCATENATE("   ▪ ", FIXED(100*DATA!E218,1),"% of cases were diagnosed at stage IV. (",FIXED(100*DATA!F218,1),"% of staged cases)")</f>
        <v>   ▪ 0.0% of cases were diagnosed at stage IV. (0.0% of staged cases)</v>
      </c>
      <c r="B224" s="125"/>
      <c r="C224" s="125"/>
      <c r="D224" s="125"/>
      <c r="E224" s="125"/>
      <c r="F224" s="125"/>
      <c r="G224" s="126"/>
      <c r="H224" s="98">
        <f>DATA!B217</f>
        <v>0</v>
      </c>
      <c r="I224" s="98"/>
      <c r="J224" s="44">
        <f>DATA!D205</f>
        <v>0</v>
      </c>
      <c r="K224" s="44">
        <f>DATA!D211</f>
        <v>0</v>
      </c>
      <c r="L224" s="44">
        <f>DATA!D217</f>
        <v>0</v>
      </c>
    </row>
    <row r="225" ht="15.95" customHeight="true" x14ac:dyDescent="0.25">
      <c r="A225" s="125"/>
      <c r="B225" s="125"/>
      <c r="C225" s="125"/>
      <c r="D225" s="125"/>
      <c r="E225" s="125"/>
      <c r="F225" s="125"/>
      <c r="G225" s="126"/>
      <c r="H225" s="98">
        <f>DATA!B218</f>
        <v>0</v>
      </c>
      <c r="I225" s="98"/>
      <c r="J225" s="45">
        <f>DATA!D206</f>
        <v>0</v>
      </c>
      <c r="K225" s="45">
        <f>DATA!D212</f>
        <v>0</v>
      </c>
      <c r="L225" s="45">
        <f>DATA!D218</f>
        <v>0</v>
      </c>
    </row>
    <row r="226" ht="15.95" customHeight="true" x14ac:dyDescent="0.25">
      <c r="A226" s="99" t="str">
        <f>CONCATENATE("   ▪ Among cases which were staged, ", FIXED(100*DATA!F206,1),"% of male cases were diagnosed at stage IV, compared to ",FIXED(100*DATA!F212,1),"% of female cases.")</f>
        <v>   ▪ Among cases which were staged, 0.0% of male cases were diagnosed at stage IV, compared to 0.0% of female cases.</v>
      </c>
      <c r="B226" s="99"/>
      <c r="C226" s="99"/>
      <c r="D226" s="99"/>
      <c r="E226" s="99"/>
      <c r="F226" s="99"/>
      <c r="G226" s="100"/>
      <c r="H226" s="98">
        <f>DATA!B219</f>
        <v>0</v>
      </c>
      <c r="I226" s="98"/>
      <c r="J226" s="44">
        <f>DATA!D207</f>
        <v>0</v>
      </c>
      <c r="K226" s="44">
        <f>DATA!D213</f>
        <v>0</v>
      </c>
      <c r="L226" s="44">
        <f>DATA!D219</f>
        <v>0</v>
      </c>
    </row>
    <row r="227" ht="6" customHeight="true" x14ac:dyDescent="0.25">
      <c r="A227" s="99"/>
      <c r="B227" s="99"/>
      <c r="C227" s="99"/>
      <c r="D227" s="99"/>
      <c r="E227" s="99"/>
      <c r="F227" s="99"/>
      <c r="G227" s="100"/>
      <c r="H227" s="85"/>
      <c r="I227" s="86"/>
      <c r="J227" s="86"/>
      <c r="K227" s="86"/>
      <c r="L227" s="87"/>
    </row>
    <row r="228" ht="15.95" customHeight="true" x14ac:dyDescent="0.25">
      <c r="A228" s="99"/>
      <c r="B228" s="99"/>
      <c r="C228" s="99"/>
      <c r="D228" s="99"/>
      <c r="E228" s="99"/>
      <c r="F228" s="99"/>
      <c r="G228" s="100"/>
      <c r="H228" s="98" t="s">
        <v>43</v>
      </c>
      <c r="I228" s="98"/>
      <c r="J228" s="45">
        <f>DATA!D208</f>
        <v>0</v>
      </c>
      <c r="K228" s="45">
        <f>DATA!D214</f>
        <v>0</v>
      </c>
      <c r="L228" s="45">
        <f>DATA!D220</f>
        <v>0</v>
      </c>
    </row>
    <row r="229" ht="6" customHeight="true" x14ac:dyDescent="0.25"/>
    <row r="244" ht="15.95" customHeight="true" x14ac:dyDescent="0.25">
      <c r="A244" s="30"/>
      <c r="B244" s="30"/>
      <c r="C244" s="30"/>
    </row>
    <row r="245" s="41" customFormat="true" ht="24" customHeight="true" x14ac:dyDescent="0.25">
      <c r="A245" s="78" t="s">
        <v>17</v>
      </c>
      <c r="B245" s="78"/>
      <c r="C245" s="78"/>
      <c r="D245" s="78"/>
      <c r="E245" s="78"/>
      <c r="F245" s="78"/>
      <c r="G245" s="78"/>
      <c r="H245" s="78"/>
      <c r="I245" s="78"/>
      <c r="J245" s="78"/>
      <c r="K245" s="78"/>
      <c r="L245" s="78"/>
    </row>
    <row r="246" ht="6" customHeight="true" x14ac:dyDescent="0.25"/>
    <row r="247" ht="15.95" customHeight="true" x14ac:dyDescent="0.25">
      <c r="A247" s="95" t="str">
        <f>CONCATENATE("▪ ",FIXED(100*C261,1),"% of patients were alive one year and ",FIXED(100*D261,1),"% were alive five years from an oral cancer diagnosis in 2011-2015. (observed survival)")</f>
        <v>▪ 0.0% of patients were alive one year and 0.0% were alive five years from an oral cancer diagnosis in 2011-2015. (observed survival)</v>
      </c>
      <c r="B247" s="95"/>
      <c r="C247" s="95"/>
      <c r="D247" s="95"/>
      <c r="E247" s="95"/>
      <c r="F247" s="95"/>
      <c r="G247" s="95"/>
      <c r="H247" s="95"/>
      <c r="I247" s="95"/>
      <c r="J247" s="95"/>
      <c r="K247" s="95"/>
      <c r="L247" s="95"/>
    </row>
    <row r="248" ht="15.95" customHeight="true" x14ac:dyDescent="0.25">
      <c r="A248" s="95"/>
      <c r="B248" s="95"/>
      <c r="C248" s="95"/>
      <c r="D248" s="95"/>
      <c r="E248" s="95"/>
      <c r="F248" s="95"/>
      <c r="G248" s="95"/>
      <c r="H248" s="95"/>
      <c r="I248" s="95"/>
      <c r="J248" s="95"/>
      <c r="K248" s="95"/>
      <c r="L248" s="95"/>
    </row>
    <row r="249" ht="6" customHeight="true" x14ac:dyDescent="0.25"/>
    <row r="250" ht="15.95" customHeight="true" x14ac:dyDescent="0.25">
      <c r="A250" s="112" t="str">
        <f>CONCATENATE("▪ Age-standardised net survival (ASNS), which removes the effect of deaths from causes unrelated to cancer, was ",FIXED(100*E261,1),"% one year and ",FIXED(100*F261,1),"% five years from an oral cancer diagnosis in 2011-2015.")</f>
        <v>▪ Age-standardised net survival (ASNS), which removes the effect of deaths from causes unrelated to cancer, was 0.0% one year and 0.0% five years from an oral cancer diagnosis in 2011-2015.</v>
      </c>
      <c r="B250" s="112"/>
      <c r="C250" s="112"/>
      <c r="D250" s="112"/>
      <c r="E250" s="112"/>
      <c r="F250" s="112"/>
      <c r="G250" s="112"/>
      <c r="H250" s="112"/>
      <c r="I250" s="112"/>
      <c r="J250" s="112"/>
      <c r="K250" s="112"/>
      <c r="L250" s="112"/>
    </row>
    <row r="251" ht="15.95" customHeight="true" x14ac:dyDescent="0.25">
      <c r="A251" s="112"/>
      <c r="B251" s="112"/>
      <c r="C251" s="112"/>
      <c r="D251" s="112"/>
      <c r="E251" s="112"/>
      <c r="F251" s="112"/>
      <c r="G251" s="112"/>
      <c r="H251" s="112"/>
      <c r="I251" s="112"/>
      <c r="J251" s="112"/>
      <c r="K251" s="112"/>
      <c r="L251" s="112"/>
    </row>
    <row r="252" ht="6" customHeight="true" x14ac:dyDescent="0.25"/>
    <row r="253" ht="15.95" customHeight="true" x14ac:dyDescent="0.25">
      <c r="A253" s="81" t="str">
        <f>CONCATENATE("▪ Five-year survival (ASNS) for oral cancer patients diagnosed in 2011-2015 was ",FIXED(100*F259,1),"% among men and ",FIXED(100*F260,1),"% among women.")</f>
        <v>▪ Five-year survival (ASNS) for oral cancer patients diagnosed in 2011-2015 was 0.0% among men and 0.0% among women.</v>
      </c>
      <c r="B253" s="81"/>
      <c r="C253" s="81"/>
      <c r="D253" s="81"/>
      <c r="E253" s="81"/>
      <c r="F253" s="81"/>
      <c r="G253" s="81"/>
      <c r="H253" s="81"/>
      <c r="I253" s="81"/>
      <c r="J253" s="81"/>
      <c r="K253" s="81"/>
      <c r="L253" s="81"/>
    </row>
    <row r="254" ht="15.95" customHeight="true" x14ac:dyDescent="0.25">
      <c r="A254" s="81"/>
      <c r="B254" s="81"/>
      <c r="C254" s="81"/>
      <c r="D254" s="81"/>
      <c r="E254" s="81"/>
      <c r="F254" s="81"/>
      <c r="G254" s="81"/>
      <c r="H254" s="81"/>
      <c r="I254" s="81"/>
      <c r="J254" s="81"/>
      <c r="K254" s="81"/>
      <c r="L254" s="81"/>
    </row>
    <row r="255" ht="6" customHeight="true" x14ac:dyDescent="0.25"/>
    <row r="256" ht="15.95" customHeight="true" x14ac:dyDescent="0.25">
      <c r="A256" s="98" t="s">
        <v>0</v>
      </c>
      <c r="B256" s="98"/>
      <c r="C256" s="120" t="s">
        <v>18</v>
      </c>
      <c r="D256" s="121"/>
      <c r="E256" s="120" t="s">
        <v>19</v>
      </c>
      <c r="F256" s="121"/>
    </row>
    <row r="257" ht="15.95" customHeight="true" x14ac:dyDescent="0.25">
      <c r="A257" s="98"/>
      <c r="B257" s="98"/>
      <c r="C257" s="122"/>
      <c r="D257" s="123"/>
      <c r="E257" s="122"/>
      <c r="F257" s="123"/>
    </row>
    <row r="258" ht="15.95" customHeight="true" x14ac:dyDescent="0.25">
      <c r="A258" s="98"/>
      <c r="B258" s="98"/>
      <c r="C258" s="71" t="s">
        <v>20</v>
      </c>
      <c r="D258" s="71" t="s">
        <v>21</v>
      </c>
      <c r="E258" s="71" t="s">
        <v>20</v>
      </c>
      <c r="F258" s="71" t="s">
        <v>21</v>
      </c>
    </row>
    <row r="259" ht="15.95" customHeight="true" x14ac:dyDescent="0.25">
      <c r="A259" s="96" t="s">
        <v>1</v>
      </c>
      <c r="B259" s="97"/>
      <c r="C259" s="72">
        <f>DATA!T8</f>
        <v>0</v>
      </c>
      <c r="D259" s="72">
        <f>DATA!X8</f>
        <v>0</v>
      </c>
      <c r="E259" s="72">
        <f>DATA!V8</f>
        <v>0</v>
      </c>
      <c r="F259" s="73">
        <f>DATA!Z8</f>
        <v>0</v>
      </c>
    </row>
    <row r="260" ht="15.95" customHeight="true" x14ac:dyDescent="0.25">
      <c r="A260" s="98" t="s">
        <v>2</v>
      </c>
      <c r="B260" s="98"/>
      <c r="C260" s="74">
        <f>DATA!T9</f>
        <v>0</v>
      </c>
      <c r="D260" s="74">
        <f>DATA!X9</f>
        <v>0</v>
      </c>
      <c r="E260" s="74">
        <f>DATA!V9</f>
        <v>0</v>
      </c>
      <c r="F260" s="74">
        <f>DATA!Z9</f>
        <v>0</v>
      </c>
    </row>
    <row r="261" ht="15.95" customHeight="true" x14ac:dyDescent="0.25">
      <c r="A261" s="98" t="s">
        <v>5</v>
      </c>
      <c r="B261" s="98"/>
      <c r="C261" s="72">
        <f>DATA!T10</f>
        <v>0</v>
      </c>
      <c r="D261" s="72">
        <f>DATA!X10</f>
        <v>0</v>
      </c>
      <c r="E261" s="72">
        <f>DATA!V10</f>
        <v>0</v>
      </c>
      <c r="F261" s="73">
        <f>DATA!Z10</f>
        <v>0</v>
      </c>
    </row>
    <row r="262" ht="6" customHeight="true" x14ac:dyDescent="0.25"/>
    <row r="273" ht="15.95" customHeight="true" x14ac:dyDescent="0.25">
      <c r="A273" s="80" t="s">
        <v>95</v>
      </c>
      <c r="B273" s="80"/>
      <c r="C273" s="80"/>
      <c r="D273" s="80"/>
      <c r="E273" s="80"/>
      <c r="F273" s="80"/>
      <c r="G273" s="80"/>
      <c r="H273" s="80"/>
      <c r="I273" s="80"/>
      <c r="J273" s="80"/>
      <c r="K273" s="80"/>
      <c r="L273" s="80"/>
    </row>
    <row r="274" ht="6" customHeight="true" x14ac:dyDescent="0.25"/>
    <row r="275" ht="15.95" customHeight="true" x14ac:dyDescent="0.25">
      <c r="A275" s="81" t="str">
        <f>CONCATENATE("▪ Among men five-year survival (ASNS) from oral cancer ", CALCULATION!G16, " from ",FIXED(100*CALCULATION!C16,1),"% in ",CALCULATION!C14," to ",FIXED(100*CALCULATION!D16,1),"% in ",CALCULATION!D14,". This difference was ",CALCULATION!M16,".")</f>
        <v>▪ Among men five-year survival (ASNS) from oral cancer decreased from 0.0% in 0 to 0.0% in 0. This difference was statistically significant.</v>
      </c>
      <c r="B275" s="81"/>
      <c r="C275" s="81"/>
      <c r="D275" s="32"/>
      <c r="E275" s="32"/>
      <c r="F275" s="32"/>
      <c r="G275" s="32"/>
      <c r="H275" s="32"/>
      <c r="I275" s="32"/>
      <c r="J275" s="32"/>
      <c r="K275" s="32"/>
      <c r="L275" s="32"/>
    </row>
    <row r="276" ht="15.95" customHeight="true" x14ac:dyDescent="0.25">
      <c r="A276" s="81"/>
      <c r="B276" s="81"/>
      <c r="C276" s="81"/>
    </row>
    <row r="277" ht="15.95" customHeight="true" x14ac:dyDescent="0.25">
      <c r="A277" s="81"/>
      <c r="B277" s="81"/>
      <c r="C277" s="81"/>
    </row>
    <row r="278" ht="15.95" customHeight="true" x14ac:dyDescent="0.25">
      <c r="A278" s="81"/>
      <c r="B278" s="81"/>
      <c r="C278" s="81"/>
    </row>
    <row r="279" ht="15.95" customHeight="true" x14ac:dyDescent="0.25">
      <c r="A279" s="81"/>
      <c r="B279" s="81"/>
      <c r="C279" s="81"/>
    </row>
    <row r="280" ht="15.95" customHeight="true" x14ac:dyDescent="0.25">
      <c r="A280" s="81"/>
      <c r="B280" s="81"/>
      <c r="C280" s="81"/>
    </row>
    <row r="281" ht="15.95" customHeight="true" x14ac:dyDescent="0.25">
      <c r="A281" s="81"/>
      <c r="B281" s="81"/>
      <c r="C281" s="81"/>
    </row>
    <row r="282" ht="6" customHeight="true" x14ac:dyDescent="0.25">
      <c r="A282" s="33"/>
      <c r="B282" s="33"/>
      <c r="C282" s="33"/>
    </row>
    <row r="283" ht="15.95" customHeight="true" x14ac:dyDescent="0.25">
      <c r="A283" s="81" t="str">
        <f>CONCATENATE("▪ Among women five-year survival (ASNS) from oral cancer ", CALCULATION!G17, " from ",FIXED(100*CALCULATION!C17,1),"% in ",CALCULATION!C14," to ",FIXED(100*CALCULATION!D17,1),"% in ",CALCULATION!D14,". This difference was ",CALCULATION!M17,".")</f>
        <v>▪ Among women five-year survival (ASNS) from oral cancer decreased from 0.0% in 0 to 0.0% in 0. This difference was statistically significant.</v>
      </c>
      <c r="B283" s="81"/>
      <c r="C283" s="81"/>
      <c r="D283" s="32"/>
      <c r="E283" s="32"/>
      <c r="F283" s="32"/>
      <c r="G283" s="32"/>
      <c r="H283" s="32"/>
      <c r="I283" s="32"/>
      <c r="J283" s="32"/>
      <c r="K283" s="32"/>
      <c r="L283" s="32"/>
    </row>
    <row r="284" ht="15.95" customHeight="true" x14ac:dyDescent="0.25">
      <c r="A284" s="81"/>
      <c r="B284" s="81"/>
      <c r="C284" s="81"/>
    </row>
    <row r="285" ht="15.95" customHeight="true" x14ac:dyDescent="0.25">
      <c r="A285" s="81"/>
      <c r="B285" s="81"/>
      <c r="C285" s="81"/>
    </row>
    <row r="286" ht="15.95" customHeight="true" x14ac:dyDescent="0.25">
      <c r="A286" s="81"/>
      <c r="B286" s="81"/>
      <c r="C286" s="81"/>
    </row>
    <row r="287" ht="15.95" customHeight="true" x14ac:dyDescent="0.25">
      <c r="A287" s="81"/>
      <c r="B287" s="81"/>
      <c r="C287" s="81"/>
    </row>
    <row r="288" ht="15.95" customHeight="true" x14ac:dyDescent="0.25">
      <c r="A288" s="81"/>
      <c r="B288" s="81"/>
      <c r="C288" s="81"/>
    </row>
    <row r="289" ht="15.95" customHeight="true" x14ac:dyDescent="0.25">
      <c r="A289" s="81"/>
      <c r="B289" s="81"/>
      <c r="C289" s="81"/>
    </row>
    <row r="290" ht="15.95" customHeight="true" x14ac:dyDescent="0.25">
      <c r="A290" s="52"/>
      <c r="B290" s="52"/>
      <c r="C290" s="52"/>
    </row>
    <row r="291" ht="15.95" customHeight="true" x14ac:dyDescent="0.25">
      <c r="A291" s="52"/>
      <c r="B291" s="52"/>
      <c r="C291" s="52"/>
    </row>
    <row r="292" ht="15.95" customHeight="true" x14ac:dyDescent="0.25">
      <c r="A292" s="52"/>
      <c r="B292" s="52"/>
      <c r="C292" s="52"/>
    </row>
    <row r="293" ht="15.95" customHeight="true" x14ac:dyDescent="0.25">
      <c r="A293" s="80" t="s">
        <v>87</v>
      </c>
      <c r="B293" s="80"/>
      <c r="C293" s="80"/>
      <c r="D293" s="80"/>
      <c r="E293" s="80"/>
      <c r="F293" s="80"/>
      <c r="G293" s="80"/>
      <c r="H293" s="80"/>
      <c r="I293" s="80"/>
      <c r="J293" s="80"/>
      <c r="K293" s="80"/>
      <c r="L293" s="80"/>
    </row>
    <row r="294" ht="6" customHeight="true" x14ac:dyDescent="0.25"/>
    <row r="295" ht="15.95" customHeight="true" x14ac:dyDescent="0.25">
      <c r="A295" s="81" t="s">
        <v>79</v>
      </c>
      <c r="B295" s="81"/>
      <c r="C295" s="81"/>
      <c r="D295" s="81"/>
      <c r="E295" s="35"/>
    </row>
    <row r="296" ht="15.95" customHeight="true" x14ac:dyDescent="0.25">
      <c r="A296" s="81"/>
      <c r="B296" s="81"/>
      <c r="C296" s="81"/>
      <c r="D296" s="81"/>
      <c r="E296" s="35"/>
    </row>
    <row r="297" ht="15.95" customHeight="true" x14ac:dyDescent="0.25">
      <c r="A297" s="81"/>
      <c r="B297" s="81"/>
      <c r="C297" s="81"/>
      <c r="D297" s="81"/>
      <c r="E297" s="35"/>
    </row>
    <row r="298" ht="15.95" customHeight="true" x14ac:dyDescent="0.25">
      <c r="A298" s="81"/>
      <c r="B298" s="81"/>
      <c r="C298" s="81"/>
      <c r="D298" s="81"/>
      <c r="E298" s="35"/>
    </row>
    <row r="299" ht="6" customHeight="true" x14ac:dyDescent="0.25"/>
    <row r="300" ht="15.95" customHeight="true" x14ac:dyDescent="0.25">
      <c r="A300" s="81" t="str">
        <f>CONCATENATE("▪ Five-year net survival ranged from ",FIXED(100*DATA!V99,1),"% among patients aged 15 to 54 at diagnosis to ",FIXED(100*DATA!V102,1),"% among those aged 75 and over.")</f>
        <v>▪ Five-year net survival ranged from 0.0% among patients aged 15 to 54 at diagnosis to 0.0% among those aged 75 and over.</v>
      </c>
      <c r="B300" s="81"/>
      <c r="C300" s="81"/>
      <c r="D300" s="81"/>
      <c r="E300" s="35"/>
    </row>
    <row r="301" ht="15.95" customHeight="true" x14ac:dyDescent="0.25">
      <c r="A301" s="81"/>
      <c r="B301" s="81"/>
      <c r="C301" s="81"/>
      <c r="D301" s="81"/>
      <c r="E301" s="35"/>
    </row>
    <row r="302" ht="15.95" customHeight="true" x14ac:dyDescent="0.25">
      <c r="A302" s="81"/>
      <c r="B302" s="81"/>
      <c r="C302" s="81"/>
      <c r="D302" s="81"/>
      <c r="E302" s="35"/>
    </row>
    <row r="303" ht="15.95" customHeight="true" x14ac:dyDescent="0.25">
      <c r="A303" s="81"/>
      <c r="B303" s="81"/>
      <c r="C303" s="81"/>
      <c r="D303" s="81"/>
      <c r="E303" s="32"/>
    </row>
    <row r="304" ht="6" customHeight="true" x14ac:dyDescent="0.25"/>
    <row r="305" ht="15.95" customHeight="true" x14ac:dyDescent="0.25">
      <c r="A305" s="32"/>
      <c r="B305" s="32"/>
      <c r="C305" s="32"/>
      <c r="D305" s="32"/>
      <c r="E305" s="32"/>
    </row>
    <row r="306" ht="15.95" customHeight="true" x14ac:dyDescent="0.25">
      <c r="A306" s="32"/>
      <c r="B306" s="32"/>
      <c r="C306" s="32"/>
      <c r="D306" s="32"/>
      <c r="E306" s="32"/>
    </row>
    <row r="307" ht="15.95" customHeight="true" x14ac:dyDescent="0.25">
      <c r="A307" s="32"/>
      <c r="B307" s="32"/>
      <c r="C307" s="32"/>
      <c r="D307" s="32"/>
      <c r="E307" s="32"/>
    </row>
    <row r="308" ht="15.95" customHeight="true" x14ac:dyDescent="0.25">
      <c r="A308" s="32"/>
      <c r="B308" s="32"/>
      <c r="C308" s="32"/>
      <c r="D308" s="32"/>
      <c r="E308" s="32"/>
    </row>
    <row r="309" ht="15.95" customHeight="true" x14ac:dyDescent="0.25">
      <c r="A309" s="36"/>
      <c r="B309" s="36"/>
      <c r="C309" s="36"/>
      <c r="D309" s="36"/>
      <c r="E309" s="36"/>
    </row>
    <row r="311" ht="15.95" customHeight="true" x14ac:dyDescent="0.25">
      <c r="A311" s="80" t="s">
        <v>88</v>
      </c>
      <c r="B311" s="80"/>
      <c r="C311" s="80"/>
      <c r="D311" s="80"/>
      <c r="E311" s="80"/>
      <c r="F311" s="80"/>
      <c r="G311" s="80"/>
      <c r="H311" s="80"/>
      <c r="I311" s="80"/>
      <c r="J311" s="80"/>
      <c r="K311" s="80"/>
      <c r="L311" s="80"/>
    </row>
    <row r="312" ht="6" customHeight="true" x14ac:dyDescent="0.25"/>
    <row r="313" ht="15.95" customHeight="true" x14ac:dyDescent="0.25">
      <c r="A313" s="81" t="str">
        <f>CONCATENATE("▪ Five-year survival (ASNS) among oral cancer patients who had an emergency admission to hospital up to 30 days prior to their cancer diagnosis was ",FIXED(100*DATA!V143,1),"% compared to ",FIXED(100*DATA!V144,1),"% among those with elective admissions and ",FIXED(100*DATA!V145,1),"% among those who had no hospital admissions recorded up to 30 days prior to diagnosis.")</f>
        <v>▪ Five-year survival (ASNS) among oral cancer patients who had an emergency admission to hospital up to 30 days prior to their cancer diagnosis was 0.0% compared to 0.0% among those with elective admissions and 0.0% among those who had no hospital admissions recorded up to 30 days prior to diagnosis.</v>
      </c>
      <c r="B313" s="81"/>
      <c r="C313" s="81"/>
      <c r="D313" s="81"/>
      <c r="E313" s="35"/>
    </row>
    <row r="314" ht="15.95" customHeight="true" x14ac:dyDescent="0.25">
      <c r="A314" s="81"/>
      <c r="B314" s="81"/>
      <c r="C314" s="81"/>
      <c r="D314" s="81"/>
      <c r="E314" s="35"/>
    </row>
    <row r="315" ht="15.95" customHeight="true" x14ac:dyDescent="0.25">
      <c r="A315" s="81"/>
      <c r="B315" s="81"/>
      <c r="C315" s="81"/>
      <c r="D315" s="81"/>
      <c r="E315" s="35"/>
    </row>
    <row r="316" ht="15.95" customHeight="true" x14ac:dyDescent="0.25">
      <c r="A316" s="81"/>
      <c r="B316" s="81"/>
      <c r="C316" s="81"/>
      <c r="D316" s="81"/>
      <c r="E316" s="35"/>
    </row>
    <row r="317" ht="15.95" customHeight="true" x14ac:dyDescent="0.25">
      <c r="A317" s="81"/>
      <c r="B317" s="81"/>
      <c r="C317" s="81"/>
      <c r="D317" s="81"/>
      <c r="E317" s="35"/>
    </row>
    <row r="318" ht="15.95" customHeight="true" x14ac:dyDescent="0.25">
      <c r="A318" s="81"/>
      <c r="B318" s="81"/>
      <c r="C318" s="81"/>
      <c r="D318" s="81"/>
      <c r="E318" s="35"/>
    </row>
    <row r="319" ht="15.95" customHeight="true" x14ac:dyDescent="0.25">
      <c r="A319" s="81"/>
      <c r="B319" s="81"/>
      <c r="C319" s="81"/>
      <c r="D319" s="81"/>
      <c r="E319" s="35"/>
    </row>
    <row r="320" ht="15.95" customHeight="true" x14ac:dyDescent="0.25">
      <c r="A320" s="81"/>
      <c r="B320" s="81"/>
      <c r="C320" s="81"/>
      <c r="D320" s="81"/>
      <c r="E320" s="35"/>
    </row>
    <row r="321" ht="15.95" customHeight="true" x14ac:dyDescent="0.25">
      <c r="A321" s="81"/>
      <c r="B321" s="81"/>
      <c r="C321" s="81"/>
      <c r="D321" s="81"/>
      <c r="E321" s="35"/>
    </row>
    <row r="322" ht="15.95" customHeight="true" x14ac:dyDescent="0.25">
      <c r="A322" s="81"/>
      <c r="B322" s="81"/>
      <c r="C322" s="81"/>
      <c r="D322" s="81"/>
      <c r="E322" s="35"/>
    </row>
    <row r="323" ht="15.95" customHeight="true" x14ac:dyDescent="0.25">
      <c r="A323" s="81"/>
      <c r="B323" s="81"/>
      <c r="C323" s="81"/>
      <c r="D323" s="81"/>
      <c r="E323" s="35"/>
    </row>
    <row r="324" ht="15.95" customHeight="true" x14ac:dyDescent="0.25">
      <c r="A324" s="32"/>
      <c r="B324" s="32"/>
      <c r="C324" s="32"/>
      <c r="D324" s="32"/>
      <c r="E324" s="35"/>
    </row>
    <row r="325" ht="15.95" customHeight="true" x14ac:dyDescent="0.25">
      <c r="A325" s="32"/>
      <c r="B325" s="32"/>
      <c r="C325" s="32"/>
      <c r="D325" s="32"/>
      <c r="E325" s="35"/>
    </row>
    <row r="326" ht="14.1" customHeight="true" x14ac:dyDescent="0.25">
      <c r="A326" s="52"/>
      <c r="B326" s="52"/>
      <c r="C326" s="52"/>
      <c r="D326" s="52"/>
      <c r="E326" s="35"/>
    </row>
    <row r="327" ht="15.95" customHeight="true" x14ac:dyDescent="0.25">
      <c r="A327" s="80" t="s">
        <v>89</v>
      </c>
      <c r="B327" s="80"/>
      <c r="C327" s="80"/>
      <c r="D327" s="80"/>
      <c r="E327" s="80"/>
      <c r="F327" s="80"/>
      <c r="G327" s="80"/>
      <c r="H327" s="80"/>
      <c r="I327" s="80"/>
      <c r="J327" s="80"/>
      <c r="K327" s="80"/>
      <c r="L327" s="80"/>
    </row>
    <row r="328" ht="6" customHeight="true" x14ac:dyDescent="0.25"/>
    <row r="329" ht="15.95" customHeight="true" x14ac:dyDescent="0.25">
      <c r="A329" s="81" t="s">
        <v>73</v>
      </c>
      <c r="B329" s="81"/>
      <c r="C329" s="81"/>
      <c r="D329" s="81"/>
      <c r="E329" s="35"/>
    </row>
    <row r="330" ht="15.95" customHeight="true" x14ac:dyDescent="0.25">
      <c r="A330" s="81"/>
      <c r="B330" s="81"/>
      <c r="C330" s="81"/>
      <c r="D330" s="81"/>
      <c r="E330" s="35"/>
    </row>
    <row r="331" ht="15.95" customHeight="true" x14ac:dyDescent="0.25">
      <c r="A331" s="81"/>
      <c r="B331" s="81"/>
      <c r="C331" s="81"/>
      <c r="D331" s="81"/>
      <c r="E331" s="35"/>
    </row>
    <row r="332" ht="15.95" customHeight="true" x14ac:dyDescent="0.25">
      <c r="A332" s="81"/>
      <c r="B332" s="81"/>
      <c r="C332" s="81"/>
      <c r="D332" s="81"/>
      <c r="E332" s="35"/>
    </row>
    <row r="333" ht="6" customHeight="true" x14ac:dyDescent="0.25">
      <c r="A333" s="26"/>
      <c r="B333" s="26"/>
      <c r="C333" s="26"/>
      <c r="D333" s="26"/>
    </row>
    <row r="334" ht="15.95" customHeight="true" x14ac:dyDescent="0.25">
      <c r="A334" s="81" t="str">
        <f>CONCATENATE("▪ Five-year survival (ASNS) ranged from ",FIXED(100*DATA!V121,1),"% for early stage (stage I) disease to ",FIXED(100*DATA!V124,1),"% for late stage (stage IV) disease.")</f>
        <v>▪ Five-year survival (ASNS) ranged from 0.0% for early stage (stage I) disease to 0.0% for late stage (stage IV) disease.</v>
      </c>
      <c r="B334" s="81"/>
      <c r="C334" s="81"/>
      <c r="D334" s="81"/>
      <c r="E334" s="35"/>
    </row>
    <row r="335" ht="15.95" customHeight="true" x14ac:dyDescent="0.25">
      <c r="A335" s="81"/>
      <c r="B335" s="81"/>
      <c r="C335" s="81"/>
      <c r="D335" s="81"/>
      <c r="E335" s="35"/>
    </row>
    <row r="336" ht="15.95" customHeight="true" x14ac:dyDescent="0.25">
      <c r="A336" s="81"/>
      <c r="B336" s="81"/>
      <c r="C336" s="81"/>
      <c r="D336" s="81"/>
      <c r="E336" s="35"/>
    </row>
    <row r="337" ht="15.95" customHeight="true" x14ac:dyDescent="0.25">
      <c r="A337" s="81"/>
      <c r="B337" s="81"/>
      <c r="C337" s="81"/>
      <c r="D337" s="81"/>
      <c r="E337" s="35"/>
    </row>
    <row r="338" ht="6" customHeight="true" x14ac:dyDescent="0.25">
      <c r="A338" s="26"/>
      <c r="B338" s="26"/>
      <c r="C338" s="26"/>
      <c r="D338" s="26"/>
    </row>
    <row r="339" ht="15.95" customHeight="true" x14ac:dyDescent="0.25">
      <c r="A339" s="81" t="str">
        <f>CONCATENATE("▪ Five-year survival (ASNS) for unstaged cancer was ",FIXED(100*DATA!V125,1),"%.")</f>
        <v>▪ Five-year survival (ASNS) for unstaged cancer was 0.0%.</v>
      </c>
      <c r="B339" s="81"/>
      <c r="C339" s="81"/>
      <c r="D339" s="81"/>
      <c r="E339" s="35"/>
    </row>
    <row r="340" ht="15.95" customHeight="true" x14ac:dyDescent="0.25">
      <c r="A340" s="81"/>
      <c r="B340" s="81"/>
      <c r="C340" s="81"/>
      <c r="D340" s="81"/>
      <c r="E340" s="35"/>
    </row>
    <row r="341" ht="6" customHeight="true" x14ac:dyDescent="0.25">
      <c r="A341" s="26"/>
      <c r="B341" s="26"/>
      <c r="C341" s="26"/>
      <c r="D341" s="26"/>
    </row>
    <row r="342" ht="15.95" customHeight="true" x14ac:dyDescent="0.25">
      <c r="A342" s="32"/>
      <c r="B342" s="32"/>
      <c r="C342" s="32"/>
      <c r="D342" s="32"/>
      <c r="E342" s="35"/>
    </row>
    <row r="343" ht="15.95" customHeight="true" x14ac:dyDescent="0.25">
      <c r="A343" s="32"/>
      <c r="B343" s="32"/>
      <c r="C343" s="32"/>
      <c r="D343" s="32"/>
      <c r="E343" s="35"/>
    </row>
    <row r="344" ht="15.95" customHeight="true" x14ac:dyDescent="0.25">
      <c r="A344" s="32"/>
      <c r="B344" s="32"/>
      <c r="C344" s="32"/>
      <c r="D344" s="32"/>
      <c r="E344" s="35"/>
    </row>
    <row r="345" ht="15.95" customHeight="true" x14ac:dyDescent="0.25">
      <c r="A345" s="52"/>
      <c r="B345" s="52"/>
      <c r="C345" s="52"/>
      <c r="D345" s="52"/>
      <c r="E345" s="35"/>
    </row>
    <row r="346" ht="15.95" customHeight="true" x14ac:dyDescent="0.25">
      <c r="A346" s="52"/>
      <c r="B346" s="52"/>
      <c r="C346" s="52"/>
      <c r="D346" s="52"/>
      <c r="E346" s="35"/>
    </row>
    <row r="347" s="26" customFormat="true" ht="18.2" customHeight="true" x14ac:dyDescent="0.25">
      <c r="A347" s="37"/>
      <c r="B347" s="37"/>
      <c r="C347" s="37"/>
      <c r="D347" s="37"/>
      <c r="E347" s="37"/>
      <c r="F347" s="37"/>
      <c r="G347" s="37"/>
      <c r="H347" s="37"/>
      <c r="I347" s="37"/>
      <c r="J347" s="37"/>
      <c r="K347" s="37"/>
      <c r="L347" s="37"/>
    </row>
    <row r="348" ht="18.2" customHeight="true" x14ac:dyDescent="0.25"/>
    <row r="349" s="41" customFormat="true" ht="24" customHeight="true" x14ac:dyDescent="0.25">
      <c r="A349" s="78" t="s">
        <v>23</v>
      </c>
      <c r="B349" s="78"/>
      <c r="C349" s="78"/>
      <c r="D349" s="78"/>
      <c r="E349" s="78"/>
      <c r="F349" s="78"/>
      <c r="G349" s="78"/>
      <c r="H349" s="78"/>
      <c r="I349" s="78"/>
      <c r="J349" s="78"/>
      <c r="K349" s="78"/>
      <c r="L349" s="78"/>
    </row>
    <row r="350" ht="6" customHeight="true" x14ac:dyDescent="0.25"/>
    <row r="351" ht="15.95" customHeight="true" x14ac:dyDescent="0.25">
      <c r="A351" s="95" t="str">
        <f>CONCATENATE("▪ At the end of 2020, there were ", FIXED(DATA!BB15,0), " people (Males: ",FIXED(DATA!BB9,0),"; Females: ",FIXED(DATA!BB12,0),") living with oral cancer who had been diagnosed with the disease during 1996-2020.")</f>
        <v>▪ At the end of 2020, there were 0 people (Males: 0; Females: 0) living with oral cancer who had been diagnosed with the disease during 1996-2020.</v>
      </c>
      <c r="B351" s="95"/>
      <c r="C351" s="95"/>
      <c r="D351" s="95"/>
      <c r="E351" s="95"/>
      <c r="F351" s="95"/>
      <c r="G351" s="107"/>
    </row>
    <row r="352" ht="15.95" customHeight="true" x14ac:dyDescent="0.25">
      <c r="A352" s="95"/>
      <c r="B352" s="95"/>
      <c r="C352" s="95"/>
      <c r="D352" s="95"/>
      <c r="E352" s="95"/>
      <c r="F352" s="95"/>
      <c r="G352" s="107"/>
    </row>
    <row r="353" ht="15.95" customHeight="true" x14ac:dyDescent="0.25">
      <c r="A353" s="95"/>
      <c r="B353" s="95"/>
      <c r="C353" s="95"/>
      <c r="D353" s="95"/>
      <c r="E353" s="95"/>
      <c r="F353" s="95"/>
      <c r="G353" s="107"/>
    </row>
    <row r="354" ht="6" customHeight="true" x14ac:dyDescent="0.25"/>
    <row r="355" ht="15.95" customHeight="true" x14ac:dyDescent="0.25">
      <c r="A355" s="95" t="e">
        <f>CONCATENATE("▪ Of these, ",FIXED(100*I366/K366,1),"% were male, ",FIXED(100*H366/K366,1),"% were aged 75 and over, and ",FIXED(100*K361/K366,1),"% had been diagnosed in the previous year.")</f>
        <v>#DIV/0!</v>
      </c>
      <c r="B355" s="95"/>
      <c r="C355" s="95"/>
      <c r="D355" s="95"/>
      <c r="E355" s="95"/>
      <c r="F355" s="95"/>
      <c r="G355" s="107"/>
    </row>
    <row r="356" ht="15.95" customHeight="true" x14ac:dyDescent="0.25">
      <c r="A356" s="95"/>
      <c r="B356" s="95"/>
      <c r="C356" s="95"/>
      <c r="D356" s="95"/>
      <c r="E356" s="95"/>
      <c r="F356" s="95"/>
      <c r="G356" s="107"/>
    </row>
    <row r="357" ht="6" customHeight="true" x14ac:dyDescent="0.25"/>
    <row r="358" ht="15.95" customHeight="true" x14ac:dyDescent="0.25">
      <c r="A358" s="114" t="s">
        <v>24</v>
      </c>
      <c r="B358" s="115"/>
      <c r="C358" s="85" t="s">
        <v>7</v>
      </c>
      <c r="D358" s="86"/>
      <c r="E358" s="86"/>
      <c r="F358" s="86"/>
      <c r="G358" s="86"/>
      <c r="H358" s="86"/>
      <c r="I358" s="86"/>
      <c r="J358" s="86"/>
      <c r="K358" s="87"/>
    </row>
    <row r="359" ht="15.95" customHeight="true" x14ac:dyDescent="0.25">
      <c r="A359" s="116"/>
      <c r="B359" s="117"/>
      <c r="C359" s="85" t="s">
        <v>68</v>
      </c>
      <c r="D359" s="86"/>
      <c r="E359" s="87"/>
      <c r="F359" s="85" t="s">
        <v>69</v>
      </c>
      <c r="G359" s="86"/>
      <c r="H359" s="87"/>
      <c r="I359" s="85" t="s">
        <v>4</v>
      </c>
      <c r="J359" s="86"/>
      <c r="K359" s="87"/>
    </row>
    <row r="360" ht="15.95" customHeight="true" x14ac:dyDescent="0.25">
      <c r="A360" s="118"/>
      <c r="B360" s="119"/>
      <c r="C360" s="43" t="s">
        <v>1</v>
      </c>
      <c r="D360" s="43" t="s">
        <v>2</v>
      </c>
      <c r="E360" s="3" t="s">
        <v>5</v>
      </c>
      <c r="F360" s="43" t="s">
        <v>1</v>
      </c>
      <c r="G360" s="43" t="s">
        <v>2</v>
      </c>
      <c r="H360" s="3" t="s">
        <v>5</v>
      </c>
      <c r="I360" s="43" t="s">
        <v>1</v>
      </c>
      <c r="J360" s="43" t="s">
        <v>2</v>
      </c>
      <c r="K360" s="3" t="s">
        <v>5</v>
      </c>
    </row>
    <row r="361" ht="15.95" customHeight="true" x14ac:dyDescent="0.25">
      <c r="A361" s="49" t="s">
        <v>29</v>
      </c>
      <c r="B361" s="50"/>
      <c r="C361" s="44">
        <f>DATA!AX7</f>
        <v>0</v>
      </c>
      <c r="D361" s="44">
        <f>DATA!AX10</f>
        <v>0</v>
      </c>
      <c r="E361" s="44">
        <f>DATA!AX13</f>
        <v>0</v>
      </c>
      <c r="F361" s="44">
        <f>DATA!AX8</f>
        <v>0</v>
      </c>
      <c r="G361" s="44">
        <f>DATA!AX11</f>
        <v>0</v>
      </c>
      <c r="H361" s="44">
        <f>DATA!AX14</f>
        <v>0</v>
      </c>
      <c r="I361" s="44">
        <f>DATA!AX9</f>
        <v>0</v>
      </c>
      <c r="J361" s="44">
        <f>DATA!AX12</f>
        <v>0</v>
      </c>
      <c r="K361" s="44">
        <f>DATA!AX15</f>
        <v>0</v>
      </c>
      <c r="L361" s="27"/>
      <c r="M361" s="27"/>
      <c r="N361" s="27"/>
      <c r="O361" s="27"/>
    </row>
    <row r="362" ht="15.95" customHeight="true" x14ac:dyDescent="0.25">
      <c r="A362" s="49" t="s">
        <v>25</v>
      </c>
      <c r="B362" s="50"/>
      <c r="C362" s="45">
        <f>DATA!AY7</f>
        <v>0</v>
      </c>
      <c r="D362" s="45">
        <f>DATA!AY10</f>
        <v>0</v>
      </c>
      <c r="E362" s="45">
        <f>DATA!AY13</f>
        <v>0</v>
      </c>
      <c r="F362" s="45">
        <f>DATA!AY8</f>
        <v>0</v>
      </c>
      <c r="G362" s="45">
        <f>DATA!AY11</f>
        <v>0</v>
      </c>
      <c r="H362" s="45">
        <f>DATA!AY14</f>
        <v>0</v>
      </c>
      <c r="I362" s="45">
        <f>DATA!AY9</f>
        <v>0</v>
      </c>
      <c r="J362" s="45">
        <f>DATA!AY12</f>
        <v>0</v>
      </c>
      <c r="K362" s="45">
        <f>DATA!AY15</f>
        <v>0</v>
      </c>
      <c r="L362" s="27"/>
      <c r="M362" s="27"/>
      <c r="N362" s="27"/>
      <c r="O362" s="27"/>
    </row>
    <row r="363" ht="15.95" customHeight="true" x14ac:dyDescent="0.25">
      <c r="A363" s="96" t="s">
        <v>26</v>
      </c>
      <c r="B363" s="97"/>
      <c r="C363" s="46">
        <f>DATA!AZ7</f>
        <v>0</v>
      </c>
      <c r="D363" s="46">
        <f>DATA!AZ10</f>
        <v>0</v>
      </c>
      <c r="E363" s="46">
        <f>DATA!AZ13</f>
        <v>0</v>
      </c>
      <c r="F363" s="46">
        <f>DATA!AZ8</f>
        <v>0</v>
      </c>
      <c r="G363" s="46">
        <f>DATA!AZ11</f>
        <v>0</v>
      </c>
      <c r="H363" s="46">
        <f>DATA!AZ14</f>
        <v>0</v>
      </c>
      <c r="I363" s="46">
        <f>DATA!AZ9</f>
        <v>0</v>
      </c>
      <c r="J363" s="46">
        <f>DATA!AZ12</f>
        <v>0</v>
      </c>
      <c r="K363" s="46">
        <f>DATA!AZ15</f>
        <v>0</v>
      </c>
      <c r="L363" s="27"/>
      <c r="M363" s="27"/>
      <c r="N363" s="27"/>
      <c r="O363" s="27"/>
    </row>
    <row r="364" ht="15.95" customHeight="true" x14ac:dyDescent="0.25">
      <c r="A364" s="96" t="s">
        <v>27</v>
      </c>
      <c r="B364" s="97"/>
      <c r="C364" s="45">
        <f>DATA!BA7</f>
        <v>0</v>
      </c>
      <c r="D364" s="45">
        <f>DATA!BA10</f>
        <v>0</v>
      </c>
      <c r="E364" s="45">
        <f>DATA!BA13</f>
        <v>0</v>
      </c>
      <c r="F364" s="45">
        <f>DATA!BA8</f>
        <v>0</v>
      </c>
      <c r="G364" s="45">
        <f>DATA!BA11</f>
        <v>0</v>
      </c>
      <c r="H364" s="45">
        <f>DATA!BA14</f>
        <v>0</v>
      </c>
      <c r="I364" s="45">
        <f>DATA!BA9</f>
        <v>0</v>
      </c>
      <c r="J364" s="45">
        <f>DATA!BA12</f>
        <v>0</v>
      </c>
      <c r="K364" s="45">
        <f>DATA!BA15</f>
        <v>0</v>
      </c>
      <c r="L364" s="27"/>
      <c r="M364" s="27"/>
      <c r="N364" s="27"/>
      <c r="O364" s="27"/>
    </row>
    <row r="365" ht="6" customHeight="true" x14ac:dyDescent="0.25">
      <c r="A365" s="48"/>
      <c r="B365" s="86"/>
      <c r="C365" s="86"/>
      <c r="D365" s="86"/>
      <c r="E365" s="86"/>
      <c r="F365" s="86"/>
      <c r="G365" s="86"/>
      <c r="H365" s="86"/>
      <c r="I365" s="86"/>
      <c r="J365" s="86"/>
      <c r="K365" s="87"/>
      <c r="M365" s="27"/>
      <c r="N365" s="27"/>
      <c r="O365" s="27"/>
    </row>
    <row r="366" ht="15.95" customHeight="true" x14ac:dyDescent="0.25">
      <c r="A366" s="108" t="s">
        <v>28</v>
      </c>
      <c r="B366" s="109"/>
      <c r="C366" s="46">
        <f>DATA!BB7</f>
        <v>0</v>
      </c>
      <c r="D366" s="46">
        <f>DATA!BB10</f>
        <v>0</v>
      </c>
      <c r="E366" s="46">
        <f>DATA!BB13</f>
        <v>0</v>
      </c>
      <c r="F366" s="46">
        <f>DATA!BB8</f>
        <v>0</v>
      </c>
      <c r="G366" s="46">
        <f>DATA!BB11</f>
        <v>0</v>
      </c>
      <c r="H366" s="46">
        <f>DATA!BB14</f>
        <v>0</v>
      </c>
      <c r="I366" s="46">
        <f>DATA!BB9</f>
        <v>0</v>
      </c>
      <c r="J366" s="46">
        <f>DATA!BB12</f>
        <v>0</v>
      </c>
      <c r="K366" s="46">
        <f>DATA!BB15</f>
        <v>0</v>
      </c>
      <c r="M366" s="38"/>
      <c r="N366" s="27"/>
      <c r="O366" s="27"/>
      <c r="P366" s="27"/>
      <c r="Q366" s="27"/>
    </row>
    <row r="368" s="5" customFormat="true" ht="15.95" customHeight="true" x14ac:dyDescent="0.25">
      <c r="A368" s="80" t="s">
        <v>90</v>
      </c>
      <c r="B368" s="80"/>
      <c r="C368" s="80"/>
      <c r="D368" s="80"/>
      <c r="E368" s="80"/>
      <c r="F368" s="80"/>
      <c r="G368" s="80"/>
      <c r="H368" s="80"/>
      <c r="I368" s="80"/>
      <c r="J368" s="80"/>
      <c r="K368" s="80"/>
      <c r="L368" s="80"/>
    </row>
    <row r="369" ht="6" customHeight="true" x14ac:dyDescent="0.25"/>
    <row r="370" s="5" customFormat="true" ht="15.95" customHeight="true" x14ac:dyDescent="0.25">
      <c r="A370" s="81" t="e">
        <f>CONCATENATE("▪ Among males the number of survivors from oral cancer who had been diagnosed within the previous ten years ",CALCULATION!G34," by ",FIXED(100*CALCULATION!F34,1),"% from ",FIXED((CALCULATION!C34),0)," survivors in 2015 to ",FIXED((CALCULATION!D34),0), " survivors in 2020.")</f>
        <v>#DIV/0!</v>
      </c>
      <c r="B370" s="81"/>
      <c r="C370" s="81"/>
      <c r="D370" s="81"/>
      <c r="E370" s="81"/>
      <c r="F370" s="81"/>
      <c r="G370" s="81"/>
      <c r="H370" s="81"/>
      <c r="I370" s="81"/>
      <c r="J370" s="81"/>
      <c r="K370" s="81"/>
      <c r="L370" s="81"/>
    </row>
    <row r="371" s="5" customFormat="true" ht="15.95" customHeight="true" x14ac:dyDescent="0.25">
      <c r="A371" s="81"/>
      <c r="B371" s="81"/>
      <c r="C371" s="81"/>
      <c r="D371" s="81"/>
      <c r="E371" s="81"/>
      <c r="F371" s="81"/>
      <c r="G371" s="81"/>
      <c r="H371" s="81"/>
      <c r="I371" s="81"/>
      <c r="J371" s="81"/>
      <c r="K371" s="81"/>
      <c r="L371" s="81"/>
    </row>
    <row r="372" ht="6" customHeight="true" x14ac:dyDescent="0.25"/>
    <row r="373" s="5" customFormat="true" ht="15.95" customHeight="true" x14ac:dyDescent="0.25">
      <c r="A373" s="81" t="e">
        <f>CONCATENATE("▪ Among females the number of survivors from oral cancer who had been diagnosed within the previous ten years ",CALCULATION!G35," by ",FIXED(100*CALCULATION!F35,1),"% from ",FIXED((CALCULATION!C35),0)," survivors in 2015 to ",FIXED((CALCULATION!D35),0), " survivors in 2020.")</f>
        <v>#DIV/0!</v>
      </c>
      <c r="B373" s="81"/>
      <c r="C373" s="81"/>
      <c r="D373" s="81"/>
      <c r="E373" s="81"/>
      <c r="F373" s="81"/>
      <c r="G373" s="81"/>
      <c r="H373" s="81"/>
      <c r="I373" s="81"/>
      <c r="J373" s="81"/>
      <c r="K373" s="81"/>
      <c r="L373" s="81"/>
    </row>
    <row r="374" s="5" customFormat="true" ht="15.95" customHeight="true" x14ac:dyDescent="0.25">
      <c r="A374" s="81"/>
      <c r="B374" s="81"/>
      <c r="C374" s="81"/>
      <c r="D374" s="81"/>
      <c r="E374" s="81"/>
      <c r="F374" s="81"/>
      <c r="G374" s="81"/>
      <c r="H374" s="81"/>
      <c r="I374" s="81"/>
      <c r="J374" s="81"/>
      <c r="K374" s="81"/>
      <c r="L374" s="81"/>
    </row>
    <row r="375" ht="6" customHeight="true" x14ac:dyDescent="0.25"/>
    <row r="376" s="5" customFormat="true" ht="15.95" customHeight="true" x14ac:dyDescent="0.25">
      <c r="A376" s="85"/>
      <c r="B376" s="87"/>
      <c r="C376" s="23">
        <f>DATA!AV54</f>
        <v>0</v>
      </c>
      <c r="D376" s="23">
        <f>DATA!AV55</f>
        <v>0</v>
      </c>
      <c r="E376" s="23">
        <f>DATA!AV56</f>
        <v>0</v>
      </c>
      <c r="F376" s="23">
        <f>DATA!AV57</f>
        <v>0</v>
      </c>
      <c r="G376" s="23">
        <f>DATA!AV58</f>
        <v>0</v>
      </c>
      <c r="H376" s="23">
        <f>DATA!AV59</f>
        <v>0</v>
      </c>
      <c r="I376" s="23">
        <f>DATA!AV60</f>
        <v>0</v>
      </c>
      <c r="J376" s="23">
        <f>DATA!AV61</f>
        <v>0</v>
      </c>
      <c r="K376" s="23">
        <f>DATA!AV62</f>
        <v>0</v>
      </c>
      <c r="L376" s="23">
        <f>DATA!AV63</f>
        <v>0</v>
      </c>
    </row>
    <row r="377" s="5" customFormat="true" ht="15.95" customHeight="true" x14ac:dyDescent="0.25">
      <c r="A377" s="88" t="s">
        <v>1</v>
      </c>
      <c r="B377" s="89"/>
      <c r="C377" s="46">
        <f>DATA!AW54</f>
        <v>0</v>
      </c>
      <c r="D377" s="46">
        <f>DATA!AW55</f>
        <v>0</v>
      </c>
      <c r="E377" s="46">
        <f>DATA!AW56</f>
        <v>0</v>
      </c>
      <c r="F377" s="46">
        <f>DATA!AW57</f>
        <v>0</v>
      </c>
      <c r="G377" s="46">
        <f>DATA!AW58</f>
        <v>0</v>
      </c>
      <c r="H377" s="46">
        <f>DATA!AW59</f>
        <v>0</v>
      </c>
      <c r="I377" s="46">
        <f>DATA!AW60</f>
        <v>0</v>
      </c>
      <c r="J377" s="46">
        <f>DATA!AW61</f>
        <v>0</v>
      </c>
      <c r="K377" s="46">
        <f>DATA!AW62</f>
        <v>0</v>
      </c>
      <c r="L377" s="46">
        <f>DATA!AW63</f>
        <v>0</v>
      </c>
    </row>
    <row r="378" s="5" customFormat="true" ht="15.95" customHeight="true" x14ac:dyDescent="0.25">
      <c r="A378" s="88" t="s">
        <v>2</v>
      </c>
      <c r="B378" s="89"/>
      <c r="C378" s="47">
        <f>DATA!AX54</f>
        <v>0</v>
      </c>
      <c r="D378" s="47">
        <f>DATA!AX55</f>
        <v>0</v>
      </c>
      <c r="E378" s="47">
        <f>DATA!AX56</f>
        <v>0</v>
      </c>
      <c r="F378" s="47">
        <f>DATA!AX57</f>
        <v>0</v>
      </c>
      <c r="G378" s="47">
        <f>DATA!AX58</f>
        <v>0</v>
      </c>
      <c r="H378" s="47">
        <f>DATA!AX59</f>
        <v>0</v>
      </c>
      <c r="I378" s="47">
        <f>DATA!AX60</f>
        <v>0</v>
      </c>
      <c r="J378" s="47">
        <f>DATA!AX61</f>
        <v>0</v>
      </c>
      <c r="K378" s="47">
        <f>DATA!AX62</f>
        <v>0</v>
      </c>
      <c r="L378" s="47">
        <f>DATA!AX63</f>
        <v>0</v>
      </c>
    </row>
    <row r="379" s="5" customFormat="true" ht="15.95" customHeight="true" x14ac:dyDescent="0.25">
      <c r="A379" s="88" t="s">
        <v>5</v>
      </c>
      <c r="B379" s="89"/>
      <c r="C379" s="46">
        <f>DATA!AY54</f>
        <v>0</v>
      </c>
      <c r="D379" s="46">
        <f>DATA!AY55</f>
        <v>0</v>
      </c>
      <c r="E379" s="46">
        <f>DATA!AY56</f>
        <v>0</v>
      </c>
      <c r="F379" s="46">
        <f>DATA!AY57</f>
        <v>0</v>
      </c>
      <c r="G379" s="46">
        <f>DATA!AY58</f>
        <v>0</v>
      </c>
      <c r="H379" s="46">
        <f>DATA!AY59</f>
        <v>0</v>
      </c>
      <c r="I379" s="46">
        <f>DATA!AY60</f>
        <v>0</v>
      </c>
      <c r="J379" s="46">
        <f>DATA!AY61</f>
        <v>0</v>
      </c>
      <c r="K379" s="46">
        <f>DATA!AY62</f>
        <v>0</v>
      </c>
      <c r="L379" s="46">
        <f>DATA!AY63</f>
        <v>0</v>
      </c>
    </row>
    <row r="380" s="5" customFormat="true" ht="15.95" customHeight="true" x14ac:dyDescent="0.25"/>
    <row r="381" s="5" customFormat="true" ht="15.95" customHeight="true" x14ac:dyDescent="0.25"/>
    <row r="382" s="5" customFormat="true" ht="15.95" customHeight="true" x14ac:dyDescent="0.25"/>
    <row r="383" s="5" customFormat="true" ht="9.95" customHeight="true" x14ac:dyDescent="0.25"/>
    <row r="384" s="41" customFormat="true" ht="24" customHeight="true" x14ac:dyDescent="0.25">
      <c r="A384" s="78" t="s">
        <v>22</v>
      </c>
      <c r="B384" s="78"/>
      <c r="C384" s="78"/>
      <c r="D384" s="78"/>
      <c r="E384" s="78"/>
      <c r="F384" s="78"/>
      <c r="G384" s="78"/>
      <c r="H384" s="78"/>
      <c r="I384" s="78"/>
      <c r="J384" s="78"/>
      <c r="K384" s="78"/>
      <c r="L384" s="78"/>
    </row>
    <row r="385" ht="6" customHeight="true" x14ac:dyDescent="0.25"/>
    <row r="386" ht="15.95" customHeight="true" x14ac:dyDescent="0.25">
      <c r="A386" s="95" t="str">
        <f>CONCATENATE("▪ During 2016-2020 there were ",FIXED(DATA!AJ10,0)," male and ",FIXED(DATA!AJ11,0)," female deaths from oral cancer each year.")</f>
        <v>▪ During 2016-2020 there were 0 male and 0 female deaths from oral cancer each year.</v>
      </c>
      <c r="B386" s="95"/>
      <c r="C386" s="95"/>
      <c r="D386" s="95"/>
      <c r="E386" s="95"/>
      <c r="F386" s="95"/>
      <c r="G386" s="95"/>
      <c r="H386" s="95"/>
      <c r="I386" s="95"/>
      <c r="J386" s="95"/>
      <c r="K386" s="95"/>
      <c r="L386" s="95"/>
    </row>
    <row r="387" ht="6" customHeight="true" x14ac:dyDescent="0.25"/>
    <row r="388" s="26" customFormat="true" ht="15.95" customHeight="true" x14ac:dyDescent="0.25">
      <c r="A388" s="76" t="str">
        <f>CONCATENATE("▪ Oral cancer made up ",FIXED(100*DATA!AK10,1),"% of all male, and ",FIXED(100*DATA!AK11,1),"% of all female cancer deaths (ex NMSC).")</f>
        <v>▪ Oral cancer made up 0.0% of all male, and 0.0% of all female cancer deaths (ex NMSC).</v>
      </c>
      <c r="B388" s="76"/>
      <c r="C388" s="76"/>
      <c r="D388" s="76"/>
      <c r="E388" s="76"/>
      <c r="F388" s="76"/>
      <c r="G388" s="76"/>
      <c r="H388" s="76"/>
      <c r="I388" s="76"/>
      <c r="J388" s="76"/>
      <c r="K388" s="76"/>
      <c r="L388" s="76"/>
    </row>
    <row r="390" ht="15.95" customHeight="true" x14ac:dyDescent="0.25">
      <c r="A390" s="80" t="s">
        <v>91</v>
      </c>
      <c r="B390" s="80"/>
      <c r="C390" s="80"/>
      <c r="D390" s="80"/>
      <c r="E390" s="80"/>
      <c r="F390" s="80"/>
      <c r="G390" s="80"/>
      <c r="H390" s="80"/>
      <c r="I390" s="80"/>
      <c r="J390" s="80"/>
      <c r="K390" s="80"/>
      <c r="L390" s="80"/>
    </row>
    <row r="391" ht="6" customHeight="true" x14ac:dyDescent="0.25"/>
    <row r="392" ht="15.95" customHeight="true" x14ac:dyDescent="0.25">
      <c r="A392" s="99" t="str">
        <f>CONCATENATE("▪ The median age at death during 2016-2020 was ",FIXED(DATA!AL10,0)," for men and ",FIXED(DATA!AL11,0)," for women.")</f>
        <v>▪ The median age at death during 2016-2020 was 0 for men and 0 for women.</v>
      </c>
      <c r="B392" s="99"/>
      <c r="C392" s="99"/>
      <c r="D392" s="99"/>
      <c r="E392" s="99"/>
      <c r="F392" s="93" t="s">
        <v>31</v>
      </c>
      <c r="G392" s="138" t="s">
        <v>30</v>
      </c>
      <c r="H392" s="138"/>
      <c r="I392" s="138"/>
      <c r="J392" s="138"/>
      <c r="K392" s="138"/>
      <c r="L392" s="138"/>
    </row>
    <row r="393" ht="15.95" customHeight="true" x14ac:dyDescent="0.25">
      <c r="A393" s="99"/>
      <c r="B393" s="99"/>
      <c r="C393" s="99"/>
      <c r="D393" s="99"/>
      <c r="E393" s="99"/>
      <c r="F393" s="93"/>
      <c r="G393" s="138" t="s">
        <v>1</v>
      </c>
      <c r="H393" s="138"/>
      <c r="I393" s="138" t="s">
        <v>2</v>
      </c>
      <c r="J393" s="138"/>
      <c r="K393" s="138" t="s">
        <v>5</v>
      </c>
      <c r="L393" s="138"/>
    </row>
    <row r="394" ht="6" customHeight="true" x14ac:dyDescent="0.25">
      <c r="F394" s="93"/>
      <c r="G394" s="138"/>
      <c r="H394" s="138"/>
      <c r="I394" s="138"/>
      <c r="J394" s="138"/>
      <c r="K394" s="138"/>
      <c r="L394" s="138"/>
    </row>
    <row r="395" ht="15.95" customHeight="true" x14ac:dyDescent="0.25">
      <c r="A395" s="99" t="e">
        <f>CONCATENATE("▪ Risk of death from oral cancer was strongly related to patient age, with ",FIXED(100*(G398)/G400,1),"% of men and ",FIXED(100*(I398)/I400,1),"% of women aged 75 years or more at time of death.")</f>
        <v>#DIV/0!</v>
      </c>
      <c r="B395" s="99"/>
      <c r="C395" s="99"/>
      <c r="D395" s="99"/>
      <c r="E395" s="99"/>
      <c r="F395" s="40" t="s">
        <v>66</v>
      </c>
      <c r="G395" s="84">
        <f>SUM(DATA!AH20:AH30)</f>
        <v>0</v>
      </c>
      <c r="H395" s="84"/>
      <c r="I395" s="84">
        <f>SUM(DATA!AJ20:AJ30)</f>
        <v>0</v>
      </c>
      <c r="J395" s="84"/>
      <c r="K395" s="84">
        <f>SUM(DATA!AL20:AL30)</f>
        <v>0</v>
      </c>
      <c r="L395" s="84"/>
    </row>
    <row r="396" ht="15.95" customHeight="true" x14ac:dyDescent="0.25">
      <c r="A396" s="99"/>
      <c r="B396" s="99"/>
      <c r="C396" s="99"/>
      <c r="D396" s="99"/>
      <c r="E396" s="99"/>
      <c r="F396" s="40" t="s">
        <v>70</v>
      </c>
      <c r="G396" s="94">
        <f>SUM(DATA!AH31:AH32)</f>
        <v>0</v>
      </c>
      <c r="H396" s="94"/>
      <c r="I396" s="94">
        <f>SUM(DATA!AJ31:AJ32)</f>
        <v>0</v>
      </c>
      <c r="J396" s="94"/>
      <c r="K396" s="94">
        <f>SUM(DATA!AL31:AL32)</f>
        <v>0</v>
      </c>
      <c r="L396" s="94"/>
    </row>
    <row r="397" ht="15.95" customHeight="true" x14ac:dyDescent="0.25">
      <c r="A397" s="99"/>
      <c r="B397" s="99"/>
      <c r="C397" s="99"/>
      <c r="D397" s="99"/>
      <c r="E397" s="99"/>
      <c r="F397" s="40" t="s">
        <v>10</v>
      </c>
      <c r="G397" s="84">
        <f>SUM(DATA!AH33:AH34)</f>
        <v>0</v>
      </c>
      <c r="H397" s="84"/>
      <c r="I397" s="84">
        <f>SUM(DATA!AJ33:AJ34)</f>
        <v>0</v>
      </c>
      <c r="J397" s="84"/>
      <c r="K397" s="84">
        <f>SUM(DATA!AL33:AL34)</f>
        <v>0</v>
      </c>
      <c r="L397" s="84"/>
    </row>
    <row r="398" ht="15.95" customHeight="true" x14ac:dyDescent="0.25">
      <c r="A398" s="99"/>
      <c r="B398" s="99"/>
      <c r="C398" s="99"/>
      <c r="D398" s="99"/>
      <c r="E398" s="99"/>
      <c r="F398" s="40" t="s">
        <v>11</v>
      </c>
      <c r="G398" s="94">
        <f>SUM(DATA!AH35:AH38)</f>
        <v>0</v>
      </c>
      <c r="H398" s="94"/>
      <c r="I398" s="94">
        <f>SUM(DATA!AJ35:AJ38)</f>
        <v>0</v>
      </c>
      <c r="J398" s="94"/>
      <c r="K398" s="94">
        <f>SUM(DATA!AL35:AL38)</f>
        <v>0</v>
      </c>
      <c r="L398" s="94"/>
    </row>
    <row r="399" ht="6" customHeight="true" x14ac:dyDescent="0.25">
      <c r="F399" s="90"/>
      <c r="G399" s="91"/>
      <c r="H399" s="91"/>
      <c r="I399" s="91"/>
      <c r="J399" s="91"/>
      <c r="K399" s="91"/>
      <c r="L399" s="92"/>
    </row>
    <row r="400" ht="15.95" customHeight="true" x14ac:dyDescent="0.25">
      <c r="A400" s="99" t="e">
        <f>CONCATENATE("▪ ",FIXED(100*K395/K400,1),"% of oral cancer deaths occurred among those aged under 55.")</f>
        <v>#DIV/0!</v>
      </c>
      <c r="B400" s="99"/>
      <c r="C400" s="99"/>
      <c r="D400" s="99"/>
      <c r="E400" s="99"/>
      <c r="F400" s="40" t="s">
        <v>4</v>
      </c>
      <c r="G400" s="84">
        <f>DATA!AJ10</f>
        <v>0</v>
      </c>
      <c r="H400" s="84"/>
      <c r="I400" s="84">
        <f>DATA!AJ11</f>
        <v>0</v>
      </c>
      <c r="J400" s="84"/>
      <c r="K400" s="84">
        <f>DATA!AJ12</f>
        <v>0</v>
      </c>
      <c r="L400" s="84"/>
    </row>
    <row r="401" ht="15.95" customHeight="true" x14ac:dyDescent="0.25">
      <c r="A401" s="99"/>
      <c r="B401" s="99"/>
      <c r="C401" s="99"/>
      <c r="D401" s="99"/>
      <c r="E401" s="99"/>
    </row>
    <row r="402" ht="15.95" customHeight="true" x14ac:dyDescent="0.25">
      <c r="M402" s="27"/>
      <c r="N402" s="27"/>
      <c r="O402" s="27"/>
    </row>
    <row r="403" ht="15.95" customHeight="true" x14ac:dyDescent="0.25">
      <c r="A403" s="80" t="s">
        <v>92</v>
      </c>
      <c r="B403" s="80"/>
      <c r="C403" s="80"/>
      <c r="D403" s="80"/>
      <c r="E403" s="80"/>
      <c r="F403" s="80"/>
      <c r="G403" s="80"/>
      <c r="H403" s="80"/>
      <c r="I403" s="80"/>
      <c r="J403" s="80"/>
      <c r="K403" s="80"/>
      <c r="L403" s="80"/>
    </row>
    <row r="404" ht="6" customHeight="true" x14ac:dyDescent="0.25"/>
    <row r="405" ht="15.95" customHeight="true" x14ac:dyDescent="0.25">
      <c r="A405" s="81" t="e">
        <f>CONCATENATE("▪ Among males the number of deaths from oral cancer ",CALCULATION!G23," by ",FIXED(100*CALCULATION!F23,1),"% from an annual average of ",FIXED(CALCULATION!C23,0)," deaths in 2011-2015 to ",FIXED(CALCULATION!D23,0), " deaths in 2016-2020.")</f>
        <v>#DIV/0!</v>
      </c>
      <c r="B405" s="81"/>
      <c r="C405" s="81"/>
      <c r="D405" s="81"/>
      <c r="E405" s="81"/>
      <c r="F405" s="81"/>
      <c r="G405" s="81"/>
      <c r="H405" s="81"/>
      <c r="I405" s="81"/>
      <c r="J405" s="81"/>
      <c r="K405" s="81"/>
      <c r="L405" s="81"/>
    </row>
    <row r="406" ht="15.95" customHeight="true" x14ac:dyDescent="0.25">
      <c r="A406" s="81"/>
      <c r="B406" s="81"/>
      <c r="C406" s="81"/>
      <c r="D406" s="81"/>
      <c r="E406" s="81"/>
      <c r="F406" s="81"/>
      <c r="G406" s="81"/>
      <c r="H406" s="81"/>
      <c r="I406" s="81"/>
      <c r="J406" s="81"/>
      <c r="K406" s="81"/>
      <c r="L406" s="81"/>
    </row>
    <row r="407" ht="6" customHeight="true" x14ac:dyDescent="0.25"/>
    <row r="408" ht="15.95" customHeight="true" x14ac:dyDescent="0.25">
      <c r="A408" s="81" t="e">
        <f>CONCATENATE("▪ Among females the number of deaths from oral cancer ",CALCULATION!G24," by ",FIXED(100*CALCULATION!F24,1),"% from an annual average of ",FIXED(CALCULATION!C24,0)," deaths in 2011-2015 to ",FIXED(CALCULATION!D24,0), " deaths in 2016-2020.")</f>
        <v>#DIV/0!</v>
      </c>
      <c r="B408" s="81"/>
      <c r="C408" s="81"/>
      <c r="D408" s="81"/>
      <c r="E408" s="81"/>
      <c r="F408" s="81"/>
      <c r="G408" s="81"/>
      <c r="H408" s="81"/>
      <c r="I408" s="81"/>
      <c r="J408" s="81"/>
      <c r="K408" s="81"/>
      <c r="L408" s="81"/>
    </row>
    <row r="409" ht="15.95" customHeight="true" x14ac:dyDescent="0.25">
      <c r="A409" s="81"/>
      <c r="B409" s="81"/>
      <c r="C409" s="81"/>
      <c r="D409" s="81"/>
      <c r="E409" s="81"/>
      <c r="F409" s="81"/>
      <c r="G409" s="81"/>
      <c r="H409" s="81"/>
      <c r="I409" s="81"/>
      <c r="J409" s="81"/>
      <c r="K409" s="81"/>
      <c r="L409" s="81"/>
    </row>
    <row r="410" ht="6" customHeight="true" x14ac:dyDescent="0.25"/>
    <row r="411" ht="15.95" customHeight="true" x14ac:dyDescent="0.25">
      <c r="A411" s="90"/>
      <c r="B411" s="92"/>
      <c r="C411" s="39">
        <f>DATA!AG61</f>
        <v>0</v>
      </c>
      <c r="D411" s="39">
        <f>DATA!AG62</f>
        <v>0</v>
      </c>
      <c r="E411" s="39">
        <f>DATA!AG63</f>
        <v>0</v>
      </c>
      <c r="F411" s="39">
        <f>DATA!AG64</f>
        <v>0</v>
      </c>
      <c r="G411" s="39">
        <f>DATA!AG65</f>
        <v>0</v>
      </c>
      <c r="H411" s="39">
        <f>DATA!AG66</f>
        <v>0</v>
      </c>
      <c r="I411" s="39">
        <f>DATA!AG67</f>
        <v>0</v>
      </c>
      <c r="J411" s="39">
        <f>DATA!AG68</f>
        <v>0</v>
      </c>
      <c r="K411" s="39">
        <f>DATA!AG69</f>
        <v>0</v>
      </c>
      <c r="L411" s="39">
        <f>DATA!AG70</f>
        <v>0</v>
      </c>
    </row>
    <row r="412" ht="15.95" customHeight="true" x14ac:dyDescent="0.25">
      <c r="A412" s="82" t="s">
        <v>1</v>
      </c>
      <c r="B412" s="83"/>
      <c r="C412" s="28">
        <f>DATA!AH61</f>
        <v>0</v>
      </c>
      <c r="D412" s="28">
        <f>DATA!AH62</f>
        <v>0</v>
      </c>
      <c r="E412" s="28">
        <f>DATA!AH63</f>
        <v>0</v>
      </c>
      <c r="F412" s="28">
        <f>DATA!AH64</f>
        <v>0</v>
      </c>
      <c r="G412" s="28">
        <f>DATA!AH65</f>
        <v>0</v>
      </c>
      <c r="H412" s="28">
        <f>DATA!AH66</f>
        <v>0</v>
      </c>
      <c r="I412" s="28">
        <f>DATA!AH67</f>
        <v>0</v>
      </c>
      <c r="J412" s="28">
        <f>DATA!AH68</f>
        <v>0</v>
      </c>
      <c r="K412" s="28">
        <f>DATA!AH69</f>
        <v>0</v>
      </c>
      <c r="L412" s="28">
        <f>DATA!AH70</f>
        <v>0</v>
      </c>
    </row>
    <row r="413" ht="15.95" customHeight="true" x14ac:dyDescent="0.25">
      <c r="A413" s="82" t="s">
        <v>2</v>
      </c>
      <c r="B413" s="83"/>
      <c r="C413" s="29">
        <f>DATA!AK61</f>
        <v>0</v>
      </c>
      <c r="D413" s="29">
        <f>DATA!AK62</f>
        <v>0</v>
      </c>
      <c r="E413" s="29">
        <f>DATA!AK63</f>
        <v>0</v>
      </c>
      <c r="F413" s="29">
        <f>DATA!AK64</f>
        <v>0</v>
      </c>
      <c r="G413" s="29">
        <f>DATA!AK65</f>
        <v>0</v>
      </c>
      <c r="H413" s="29">
        <f>DATA!AK66</f>
        <v>0</v>
      </c>
      <c r="I413" s="29">
        <f>DATA!AK67</f>
        <v>0</v>
      </c>
      <c r="J413" s="29">
        <f>DATA!AK68</f>
        <v>0</v>
      </c>
      <c r="K413" s="29">
        <f>DATA!AK69</f>
        <v>0</v>
      </c>
      <c r="L413" s="29">
        <f>DATA!AK70</f>
        <v>0</v>
      </c>
    </row>
    <row r="414" ht="15.95" customHeight="true" x14ac:dyDescent="0.25">
      <c r="A414" s="82" t="s">
        <v>5</v>
      </c>
      <c r="B414" s="83"/>
      <c r="C414" s="28">
        <f>DATA!AN61</f>
        <v>0</v>
      </c>
      <c r="D414" s="28">
        <f>DATA!AN62</f>
        <v>0</v>
      </c>
      <c r="E414" s="28">
        <f>DATA!AN63</f>
        <v>0</v>
      </c>
      <c r="F414" s="28">
        <f>DATA!AN64</f>
        <v>0</v>
      </c>
      <c r="G414" s="28">
        <f>DATA!AN65</f>
        <v>0</v>
      </c>
      <c r="H414" s="28">
        <f>DATA!AN66</f>
        <v>0</v>
      </c>
      <c r="I414" s="28">
        <f>DATA!AN67</f>
        <v>0</v>
      </c>
      <c r="J414" s="28">
        <f>DATA!AN68</f>
        <v>0</v>
      </c>
      <c r="K414" s="28">
        <f>DATA!AN69</f>
        <v>0</v>
      </c>
      <c r="L414" s="28">
        <f>DATA!AN70</f>
        <v>0</v>
      </c>
    </row>
    <row r="416" ht="15.95" customHeight="true" x14ac:dyDescent="0.25">
      <c r="A416" s="80" t="s">
        <v>93</v>
      </c>
      <c r="B416" s="80"/>
      <c r="C416" s="80"/>
      <c r="D416" s="80"/>
      <c r="E416" s="80"/>
      <c r="F416" s="80"/>
      <c r="G416" s="80"/>
      <c r="H416" s="80"/>
      <c r="I416" s="80"/>
      <c r="J416" s="80"/>
      <c r="K416" s="80"/>
      <c r="L416" s="80"/>
    </row>
    <row r="417" ht="6" customHeight="true" x14ac:dyDescent="0.25"/>
    <row r="418" ht="15.95" customHeight="true" x14ac:dyDescent="0.25">
      <c r="A418" s="81" t="e">
        <f>CONCATENATE("▪ Among males age-standardised mortality rates from oral cancer ", CALCULATION!G27, " by ",FIXED(100*CALCULATION!F27,1),"% between 2011-2015 and 2016-2020 from ",FIXED(CALCULATION!C27,1)," to ",FIXED(CALCULATION!D27,1), " deaths per 100,000 persons years. This difference was ",CALCULATION!M27,".")</f>
        <v>#DIV/0!</v>
      </c>
      <c r="B418" s="81"/>
      <c r="C418" s="81"/>
      <c r="D418" s="81"/>
      <c r="E418" s="81"/>
      <c r="F418" s="81"/>
      <c r="G418" s="81"/>
      <c r="H418" s="81"/>
      <c r="I418" s="81"/>
      <c r="J418" s="81"/>
      <c r="K418" s="81"/>
      <c r="L418" s="81"/>
    </row>
    <row r="419" ht="15.95" customHeight="true" x14ac:dyDescent="0.25">
      <c r="A419" s="81"/>
      <c r="B419" s="81"/>
      <c r="C419" s="81"/>
      <c r="D419" s="81"/>
      <c r="E419" s="81"/>
      <c r="F419" s="81"/>
      <c r="G419" s="81"/>
      <c r="H419" s="81"/>
      <c r="I419" s="81"/>
      <c r="J419" s="81"/>
      <c r="K419" s="81"/>
      <c r="L419" s="81"/>
    </row>
    <row r="420" ht="6" customHeight="true" x14ac:dyDescent="0.25"/>
    <row r="421" ht="15.95" customHeight="true" x14ac:dyDescent="0.25">
      <c r="A421" s="81" t="e">
        <f>CONCATENATE("▪ Among females age-standardised mortality rates from oral cancer ", CALCULATION!G28, " by ",FIXED(100*CALCULATION!F28,1),"% between 2011-2015 and 2016-2020 from ",FIXED(CALCULATION!C28,1)," to ",FIXED(CALCULATION!D28,1), " deaths per 100,000 persons years. This difference was ",CALCULATION!M28,".")</f>
        <v>#DIV/0!</v>
      </c>
      <c r="B421" s="81"/>
      <c r="C421" s="81"/>
      <c r="D421" s="81"/>
      <c r="E421" s="81"/>
      <c r="F421" s="81"/>
      <c r="G421" s="81"/>
      <c r="H421" s="81"/>
      <c r="I421" s="81"/>
      <c r="J421" s="81"/>
      <c r="K421" s="81"/>
      <c r="L421" s="81"/>
    </row>
    <row r="422" ht="15.95" customHeight="true" x14ac:dyDescent="0.25">
      <c r="A422" s="81"/>
      <c r="B422" s="81"/>
      <c r="C422" s="81"/>
      <c r="D422" s="81"/>
      <c r="E422" s="81"/>
      <c r="F422" s="81"/>
      <c r="G422" s="81"/>
      <c r="H422" s="81"/>
      <c r="I422" s="81"/>
      <c r="J422" s="81"/>
      <c r="K422" s="81"/>
      <c r="L422" s="81"/>
    </row>
    <row r="423" ht="6" customHeight="true" x14ac:dyDescent="0.25"/>
    <row r="424" ht="15.95" customHeight="true" x14ac:dyDescent="0.25">
      <c r="A424" s="32"/>
      <c r="B424" s="32"/>
      <c r="C424" s="32"/>
    </row>
    <row r="425" ht="15.95" customHeight="true" x14ac:dyDescent="0.25">
      <c r="A425" s="32"/>
      <c r="B425" s="32"/>
      <c r="C425" s="32"/>
    </row>
    <row r="426" ht="15.95" customHeight="true" x14ac:dyDescent="0.25">
      <c r="A426" s="32"/>
      <c r="B426" s="32"/>
      <c r="C426" s="32"/>
    </row>
    <row r="427" ht="15.95" customHeight="true" x14ac:dyDescent="0.25">
      <c r="A427" s="32"/>
      <c r="B427" s="32"/>
      <c r="C427" s="32"/>
    </row>
    <row r="428" ht="15.95" customHeight="true" x14ac:dyDescent="0.25">
      <c r="A428" s="32"/>
      <c r="B428" s="32"/>
      <c r="C428" s="32"/>
    </row>
    <row r="439" ht="15.95" customHeight="true" x14ac:dyDescent="0.25">
      <c r="A439" s="79"/>
      <c r="B439" s="79"/>
      <c r="C439" s="79"/>
      <c r="D439" s="79"/>
      <c r="E439" s="79"/>
      <c r="F439" s="79"/>
      <c r="G439" s="79"/>
      <c r="H439" s="79"/>
      <c r="I439" s="79"/>
      <c r="J439" s="79"/>
      <c r="K439" s="79"/>
      <c r="L439" s="79"/>
    </row>
    <row r="440" ht="15.95" customHeight="true" x14ac:dyDescent="0.25">
      <c r="A440" s="31"/>
      <c r="B440" s="31"/>
      <c r="C440" s="31"/>
      <c r="D440" s="31"/>
      <c r="E440" s="31"/>
      <c r="F440" s="31"/>
      <c r="G440" s="31"/>
      <c r="H440" s="31"/>
      <c r="I440" s="31"/>
      <c r="J440" s="31"/>
      <c r="K440" s="31"/>
      <c r="L440" s="31"/>
    </row>
    <row r="441" s="41" customFormat="true" ht="24" customHeight="true" x14ac:dyDescent="0.25">
      <c r="A441" s="78" t="s">
        <v>33</v>
      </c>
      <c r="B441" s="78"/>
      <c r="C441" s="78"/>
      <c r="D441" s="78"/>
      <c r="E441" s="78"/>
      <c r="F441" s="78"/>
      <c r="G441" s="78"/>
      <c r="H441" s="78"/>
      <c r="I441" s="78"/>
      <c r="J441" s="78"/>
      <c r="K441" s="78"/>
      <c r="L441" s="78"/>
    </row>
    <row r="442" ht="6" customHeight="true" x14ac:dyDescent="0.25"/>
    <row r="443" s="51" customFormat="true" ht="27.95" customHeight="true" x14ac:dyDescent="0.25">
      <c r="A443" s="77" t="s">
        <v>60</v>
      </c>
      <c r="B443" s="77"/>
      <c r="C443" s="77"/>
      <c r="D443" s="77"/>
      <c r="E443" s="77"/>
      <c r="F443" s="77"/>
      <c r="G443" s="77"/>
      <c r="H443" s="77"/>
      <c r="I443" s="77"/>
      <c r="J443" s="77"/>
      <c r="K443" s="77"/>
      <c r="L443" s="77"/>
    </row>
    <row r="444" ht="6" customHeight="true" x14ac:dyDescent="0.25"/>
    <row r="445" s="51" customFormat="true" ht="27.95" customHeight="true" x14ac:dyDescent="0.25">
      <c r="A445" s="77" t="s">
        <v>59</v>
      </c>
      <c r="B445" s="77"/>
      <c r="C445" s="77"/>
      <c r="D445" s="77"/>
      <c r="E445" s="77"/>
      <c r="F445" s="77"/>
      <c r="G445" s="77"/>
      <c r="H445" s="77"/>
      <c r="I445" s="77"/>
      <c r="J445" s="77"/>
      <c r="K445" s="77"/>
      <c r="L445" s="77"/>
    </row>
    <row r="446" ht="6" customHeight="true" x14ac:dyDescent="0.25"/>
    <row r="447" s="51" customFormat="true" ht="27.95" customHeight="true" x14ac:dyDescent="0.25">
      <c r="A447" s="77" t="s">
        <v>58</v>
      </c>
      <c r="B447" s="77"/>
      <c r="C447" s="77"/>
      <c r="D447" s="77"/>
      <c r="E447" s="77"/>
      <c r="F447" s="77"/>
      <c r="G447" s="77"/>
      <c r="H447" s="77"/>
      <c r="I447" s="77"/>
      <c r="J447" s="77"/>
      <c r="K447" s="77"/>
      <c r="L447" s="77"/>
    </row>
    <row r="448" ht="6" customHeight="true" x14ac:dyDescent="0.25"/>
    <row r="449" s="51" customFormat="true" ht="42" customHeight="true" x14ac:dyDescent="0.25">
      <c r="A449" s="77" t="s">
        <v>57</v>
      </c>
      <c r="B449" s="77"/>
      <c r="C449" s="77"/>
      <c r="D449" s="77"/>
      <c r="E449" s="77"/>
      <c r="F449" s="77"/>
      <c r="G449" s="77"/>
      <c r="H449" s="77"/>
      <c r="I449" s="77"/>
      <c r="J449" s="77"/>
      <c r="K449" s="77"/>
      <c r="L449" s="77"/>
    </row>
    <row r="450" ht="6" customHeight="true" x14ac:dyDescent="0.25"/>
    <row r="451" s="51" customFormat="true" ht="27.95" customHeight="true" x14ac:dyDescent="0.25">
      <c r="A451" s="77" t="s">
        <v>74</v>
      </c>
      <c r="B451" s="77"/>
      <c r="C451" s="77"/>
      <c r="D451" s="77"/>
      <c r="E451" s="77"/>
      <c r="F451" s="77"/>
      <c r="G451" s="77"/>
      <c r="H451" s="77"/>
      <c r="I451" s="77"/>
      <c r="J451" s="77"/>
      <c r="K451" s="77"/>
      <c r="L451" s="77"/>
    </row>
    <row r="452" ht="6" customHeight="true" x14ac:dyDescent="0.25"/>
    <row r="453" s="51" customFormat="true" ht="56.1" customHeight="true" x14ac:dyDescent="0.25">
      <c r="A453" s="77" t="s">
        <v>56</v>
      </c>
      <c r="B453" s="77"/>
      <c r="C453" s="77"/>
      <c r="D453" s="77"/>
      <c r="E453" s="77"/>
      <c r="F453" s="77"/>
      <c r="G453" s="77"/>
      <c r="H453" s="77"/>
      <c r="I453" s="77"/>
      <c r="J453" s="77"/>
      <c r="K453" s="77"/>
      <c r="L453" s="77"/>
    </row>
    <row r="454" ht="6" customHeight="true" x14ac:dyDescent="0.25"/>
    <row r="455" s="51" customFormat="true" ht="56.1" customHeight="true" x14ac:dyDescent="0.25">
      <c r="A455" s="77" t="s">
        <v>55</v>
      </c>
      <c r="B455" s="77"/>
      <c r="C455" s="77"/>
      <c r="D455" s="77"/>
      <c r="E455" s="77"/>
      <c r="F455" s="77"/>
      <c r="G455" s="77"/>
      <c r="H455" s="77"/>
      <c r="I455" s="77"/>
      <c r="J455" s="77"/>
      <c r="K455" s="77"/>
      <c r="L455" s="77"/>
    </row>
    <row r="456" ht="6" customHeight="true" x14ac:dyDescent="0.25"/>
    <row r="457" s="51" customFormat="true" ht="56.1" customHeight="true" x14ac:dyDescent="0.25">
      <c r="A457" s="77" t="s">
        <v>54</v>
      </c>
      <c r="B457" s="77"/>
      <c r="C457" s="77"/>
      <c r="D457" s="77"/>
      <c r="E457" s="77"/>
      <c r="F457" s="77"/>
      <c r="G457" s="77"/>
      <c r="H457" s="77"/>
      <c r="I457" s="77"/>
      <c r="J457" s="77"/>
      <c r="K457" s="77"/>
      <c r="L457" s="77"/>
    </row>
    <row r="458" ht="6" customHeight="true" x14ac:dyDescent="0.25"/>
    <row r="459" s="51" customFormat="true" ht="27.95" customHeight="true" x14ac:dyDescent="0.25">
      <c r="A459" s="77" t="s">
        <v>53</v>
      </c>
      <c r="B459" s="77"/>
      <c r="C459" s="77"/>
      <c r="D459" s="77"/>
      <c r="E459" s="77"/>
      <c r="F459" s="77"/>
      <c r="G459" s="77"/>
      <c r="H459" s="77"/>
      <c r="I459" s="77"/>
      <c r="J459" s="77"/>
      <c r="K459" s="77"/>
      <c r="L459" s="77"/>
    </row>
    <row r="460" ht="6" customHeight="true" x14ac:dyDescent="0.25"/>
    <row r="461" s="51" customFormat="true" ht="42" customHeight="true" x14ac:dyDescent="0.25">
      <c r="A461" s="77" t="s">
        <v>94</v>
      </c>
      <c r="B461" s="77"/>
      <c r="C461" s="77"/>
      <c r="D461" s="77"/>
      <c r="E461" s="77"/>
      <c r="F461" s="77"/>
      <c r="G461" s="77"/>
      <c r="H461" s="77"/>
      <c r="I461" s="77"/>
      <c r="J461" s="77"/>
      <c r="K461" s="77"/>
      <c r="L461" s="77"/>
    </row>
    <row r="462" ht="6" customHeight="true" x14ac:dyDescent="0.25"/>
    <row r="463" s="51" customFormat="true" ht="42" customHeight="true" x14ac:dyDescent="0.25">
      <c r="A463" s="77" t="s">
        <v>52</v>
      </c>
      <c r="B463" s="77"/>
      <c r="C463" s="77"/>
      <c r="D463" s="77"/>
      <c r="E463" s="77"/>
      <c r="F463" s="77"/>
      <c r="G463" s="77"/>
      <c r="H463" s="77"/>
      <c r="I463" s="77"/>
      <c r="J463" s="77"/>
      <c r="K463" s="77"/>
      <c r="L463" s="77"/>
    </row>
    <row r="464" ht="6" customHeight="true" x14ac:dyDescent="0.25"/>
    <row r="465" s="51" customFormat="true" ht="81.95" customHeight="true" x14ac:dyDescent="0.25">
      <c r="A465" s="77" t="s">
        <v>51</v>
      </c>
      <c r="B465" s="77"/>
      <c r="C465" s="77"/>
      <c r="D465" s="77"/>
      <c r="E465" s="77"/>
      <c r="F465" s="77"/>
      <c r="G465" s="77"/>
      <c r="H465" s="77"/>
      <c r="I465" s="77"/>
      <c r="J465" s="77"/>
      <c r="K465" s="77"/>
      <c r="L465" s="77"/>
    </row>
    <row r="466" ht="6" customHeight="true" x14ac:dyDescent="0.25"/>
    <row r="467" s="51" customFormat="true" ht="42" customHeight="true" x14ac:dyDescent="0.25">
      <c r="A467" s="75" t="s">
        <v>50</v>
      </c>
      <c r="B467" s="75"/>
      <c r="C467" s="75"/>
      <c r="D467" s="75"/>
      <c r="E467" s="75"/>
      <c r="F467" s="75"/>
      <c r="G467" s="75"/>
      <c r="H467" s="75"/>
      <c r="I467" s="75"/>
      <c r="J467" s="75"/>
      <c r="K467" s="75"/>
      <c r="L467" s="75"/>
    </row>
    <row r="469" s="51" customFormat="true" ht="15.95" customHeight="true" x14ac:dyDescent="0.25"/>
    <row r="470" s="51" customFormat="true" ht="15.95" customHeight="true" x14ac:dyDescent="0.25"/>
    <row r="471" s="51" customFormat="true" ht="15.95" customHeight="true" x14ac:dyDescent="0.25"/>
  </sheetData>
  <mergeCells count="192">
    <mergeCell ref="A51:L51"/>
    <mergeCell ref="A106:L106"/>
    <mergeCell ref="A60:L60"/>
    <mergeCell ref="A109:L109"/>
    <mergeCell ref="A57:L58"/>
    <mergeCell ref="A67:D69"/>
    <mergeCell ref="A39:D39"/>
    <mergeCell ref="A41:H41"/>
    <mergeCell ref="A42:H44"/>
    <mergeCell ref="A46:H48"/>
    <mergeCell ref="C10:J10"/>
    <mergeCell ref="D11:I11"/>
    <mergeCell ref="E13:H13"/>
    <mergeCell ref="E14:H14"/>
    <mergeCell ref="A16:L16"/>
    <mergeCell ref="F35:G35"/>
    <mergeCell ref="A36:H36"/>
    <mergeCell ref="A37:H37"/>
    <mergeCell ref="A38:D38"/>
    <mergeCell ref="A373:L374"/>
    <mergeCell ref="A368:L368"/>
    <mergeCell ref="A370:L371"/>
    <mergeCell ref="A390:L390"/>
    <mergeCell ref="A384:L384"/>
    <mergeCell ref="K400:L400"/>
    <mergeCell ref="D91:D92"/>
    <mergeCell ref="A363:B363"/>
    <mergeCell ref="A171:G171"/>
    <mergeCell ref="A191:L191"/>
    <mergeCell ref="A138:F140"/>
    <mergeCell ref="A392:E393"/>
    <mergeCell ref="K393:L394"/>
    <mergeCell ref="K397:L397"/>
    <mergeCell ref="A400:E401"/>
    <mergeCell ref="G392:L392"/>
    <mergeCell ref="A395:E398"/>
    <mergeCell ref="G398:H398"/>
    <mergeCell ref="I398:J398"/>
    <mergeCell ref="K398:L398"/>
    <mergeCell ref="I393:J394"/>
    <mergeCell ref="G393:H394"/>
    <mergeCell ref="A71:D72"/>
    <mergeCell ref="A111:L113"/>
    <mergeCell ref="A115:L117"/>
    <mergeCell ref="A53:L53"/>
    <mergeCell ref="B74:D74"/>
    <mergeCell ref="A74:A75"/>
    <mergeCell ref="A107:L107"/>
    <mergeCell ref="A85:L86"/>
    <mergeCell ref="A88:L89"/>
    <mergeCell ref="A55:L55"/>
    <mergeCell ref="A91:A92"/>
    <mergeCell ref="A62:L62"/>
    <mergeCell ref="A64:D65"/>
    <mergeCell ref="A83:L83"/>
    <mergeCell ref="A80:D80"/>
    <mergeCell ref="B91:B92"/>
    <mergeCell ref="C91:C92"/>
    <mergeCell ref="A295:D298"/>
    <mergeCell ref="A329:D332"/>
    <mergeCell ref="A293:L293"/>
    <mergeCell ref="A327:L327"/>
    <mergeCell ref="A300:D303"/>
    <mergeCell ref="A339:D340"/>
    <mergeCell ref="H227:L227"/>
    <mergeCell ref="A194:F195"/>
    <mergeCell ref="A311:L311"/>
    <mergeCell ref="A256:B258"/>
    <mergeCell ref="G195:I195"/>
    <mergeCell ref="A218:L218"/>
    <mergeCell ref="J220:L220"/>
    <mergeCell ref="A247:L248"/>
    <mergeCell ref="H220:I221"/>
    <mergeCell ref="G199:L199"/>
    <mergeCell ref="G193:I194"/>
    <mergeCell ref="G200:I200"/>
    <mergeCell ref="G197:I198"/>
    <mergeCell ref="J197:J198"/>
    <mergeCell ref="K197:K198"/>
    <mergeCell ref="L197:L198"/>
    <mergeCell ref="A220:G220"/>
    <mergeCell ref="A141:F141"/>
    <mergeCell ref="C256:D257"/>
    <mergeCell ref="H225:I225"/>
    <mergeCell ref="A163:L163"/>
    <mergeCell ref="A222:G223"/>
    <mergeCell ref="A224:G225"/>
    <mergeCell ref="A226:G228"/>
    <mergeCell ref="H223:I223"/>
    <mergeCell ref="A136:L136"/>
    <mergeCell ref="H173:I173"/>
    <mergeCell ref="H168:I168"/>
    <mergeCell ref="H169:I169"/>
    <mergeCell ref="A165:G166"/>
    <mergeCell ref="G138:I139"/>
    <mergeCell ref="G144:I144"/>
    <mergeCell ref="G146:I146"/>
    <mergeCell ref="A169:G169"/>
    <mergeCell ref="J165:L165"/>
    <mergeCell ref="H171:I171"/>
    <mergeCell ref="A170:G170"/>
    <mergeCell ref="H167:I167"/>
    <mergeCell ref="G141:I141"/>
    <mergeCell ref="J138:L138"/>
    <mergeCell ref="G140:I140"/>
    <mergeCell ref="C358:K358"/>
    <mergeCell ref="A199:F202"/>
    <mergeCell ref="H228:I228"/>
    <mergeCell ref="A334:D337"/>
    <mergeCell ref="A260:B260"/>
    <mergeCell ref="A261:B261"/>
    <mergeCell ref="A253:L254"/>
    <mergeCell ref="A250:L251"/>
    <mergeCell ref="A245:L245"/>
    <mergeCell ref="H222:I222"/>
    <mergeCell ref="A355:G356"/>
    <mergeCell ref="A221:G221"/>
    <mergeCell ref="H224:I224"/>
    <mergeCell ref="A273:L273"/>
    <mergeCell ref="H226:I226"/>
    <mergeCell ref="A358:B360"/>
    <mergeCell ref="A313:D323"/>
    <mergeCell ref="A259:B259"/>
    <mergeCell ref="E256:F257"/>
    <mergeCell ref="C359:E359"/>
    <mergeCell ref="A351:G353"/>
    <mergeCell ref="A349:L349"/>
    <mergeCell ref="A275:C281"/>
    <mergeCell ref="A283:C289"/>
    <mergeCell ref="G196:I196"/>
    <mergeCell ref="A196:F198"/>
    <mergeCell ref="G145:L145"/>
    <mergeCell ref="G142:I142"/>
    <mergeCell ref="G143:I143"/>
    <mergeCell ref="A142:F143"/>
    <mergeCell ref="A144:F146"/>
    <mergeCell ref="J193:L193"/>
    <mergeCell ref="A172:G173"/>
    <mergeCell ref="A168:G168"/>
    <mergeCell ref="H170:I170"/>
    <mergeCell ref="H172:L172"/>
    <mergeCell ref="A193:F193"/>
    <mergeCell ref="A167:G167"/>
    <mergeCell ref="H165:I166"/>
    <mergeCell ref="F359:H359"/>
    <mergeCell ref="I359:K359"/>
    <mergeCell ref="A379:B379"/>
    <mergeCell ref="A465:L465"/>
    <mergeCell ref="F399:L399"/>
    <mergeCell ref="F392:F394"/>
    <mergeCell ref="G395:H395"/>
    <mergeCell ref="I395:J395"/>
    <mergeCell ref="K395:L395"/>
    <mergeCell ref="G396:H396"/>
    <mergeCell ref="I396:J396"/>
    <mergeCell ref="K396:L396"/>
    <mergeCell ref="G397:H397"/>
    <mergeCell ref="I397:J397"/>
    <mergeCell ref="A386:L386"/>
    <mergeCell ref="A364:B364"/>
    <mergeCell ref="A377:B377"/>
    <mergeCell ref="A378:B378"/>
    <mergeCell ref="G400:H400"/>
    <mergeCell ref="A411:B411"/>
    <mergeCell ref="A408:L409"/>
    <mergeCell ref="A366:B366"/>
    <mergeCell ref="B365:K365"/>
    <mergeCell ref="A376:B376"/>
    <mergeCell ref="A467:L467"/>
    <mergeCell ref="A388:L388"/>
    <mergeCell ref="A463:L463"/>
    <mergeCell ref="A443:L443"/>
    <mergeCell ref="A445:L445"/>
    <mergeCell ref="A447:L447"/>
    <mergeCell ref="A449:L449"/>
    <mergeCell ref="A451:L451"/>
    <mergeCell ref="A453:L453"/>
    <mergeCell ref="A455:L455"/>
    <mergeCell ref="A457:L457"/>
    <mergeCell ref="A459:L459"/>
    <mergeCell ref="A461:L461"/>
    <mergeCell ref="A441:L441"/>
    <mergeCell ref="A439:L439"/>
    <mergeCell ref="A416:L416"/>
    <mergeCell ref="A421:L422"/>
    <mergeCell ref="A418:L419"/>
    <mergeCell ref="A413:B413"/>
    <mergeCell ref="A403:L403"/>
    <mergeCell ref="A405:L406"/>
    <mergeCell ref="A412:B412"/>
    <mergeCell ref="A414:B414"/>
    <mergeCell ref="I400:J400"/>
  </mergeCells>
  <pageMargins left="0.15748031496063" right="0.0" top="0.19685039370079" bottom="0.19685039370079" header="0.31496062992126" footer="0.11811023622047"/>
  <pageSetup paperSize="9" orientation="portrait" r:id="rId1"/>
  <headerFooter>
    <oddFooter>&amp;L
&amp;"Cambria,Bold"&amp;K08-048Page &amp;P - Oral cancer</oddFooter>
  </headerFooter>
  <rowBreaks count="8" manualBreakCount="8">
    <brk id="50" max="16383" man="true"/>
    <brk id="108" max="16383" man="true"/>
    <brk id="162" max="16383" man="true"/>
    <brk id="217" max="16383" man="true"/>
    <brk id="272" max="16383" man="true"/>
    <brk id="326" max="16383" man="true"/>
    <brk id="383" max="16383" man="true"/>
    <brk id="440" max="16383" man="true"/>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7"/>
  <sheetViews>
    <sheetView zoomScale="60" zoomScaleNormal="60" workbookViewId="0"/>
  </sheetViews>
  <sheetFormatPr defaultRowHeight="15" x14ac:dyDescent="0.25"/>
  <cols>
    <col min="1" max="1" width="3.7109375" customWidth="true"/>
    <col min="2" max="5" width="17.85546875" customWidth="true"/>
    <col min="6" max="16" width="11.42578125" customWidth="true"/>
    <col min="17" max="17" width="41.7109375" customWidth="true"/>
    <col min="18" max="18" width="36.7109375" customWidth="true"/>
    <col min="19" max="19" width="26.7109375" customWidth="true"/>
    <col min="20" max="20" width="20.7109375" customWidth="true"/>
    <col min="21" max="21" width="9.85546875" bestFit="true" customWidth="true"/>
  </cols>
  <sheetData>
    <row r="1" x14ac:dyDescent="0.25">
      <c r="B1" s="8" t="s">
        <v>34</v>
      </c>
    </row>
    <row r="2" x14ac:dyDescent="0.25">
      <c r="C2" t="s">
        <v>35</v>
      </c>
      <c r="D2" t="s">
        <v>36</v>
      </c>
      <c r="F2" t="s">
        <v>38</v>
      </c>
      <c r="I2" t="s">
        <v>40</v>
      </c>
    </row>
    <row r="3" x14ac:dyDescent="0.25">
      <c r="B3" s="6"/>
      <c r="C3" t="s">
        <v>37</v>
      </c>
    </row>
    <row r="4" x14ac:dyDescent="0.25">
      <c r="B4" t="s">
        <v>1</v>
      </c>
      <c r="C4">
        <f>DATA!D7</f>
        <v>0</v>
      </c>
      <c r="D4">
        <f>DATA!D10</f>
        <v>0</v>
      </c>
      <c r="F4" s="4" t="e">
        <f>ABS((D4-C4)/C4)</f>
        <v>#DIV/0!</v>
      </c>
      <c r="G4" t="str">
        <f>IF(D4&gt;C4,"increased","decreased")</f>
        <v>decreased</v>
      </c>
    </row>
    <row r="5" x14ac:dyDescent="0.25">
      <c r="B5" t="s">
        <v>2</v>
      </c>
      <c r="C5">
        <f>DATA!D8</f>
        <v>0</v>
      </c>
      <c r="D5">
        <f>DATA!D11</f>
        <v>0</v>
      </c>
      <c r="F5" s="4" t="e">
        <f t="shared" ref="F5:F6" si="0">ABS((D5-C5)/C5)</f>
        <v>#DIV/0!</v>
      </c>
      <c r="G5" t="str">
        <f t="shared" ref="G5:G6" si="1">IF(D5&gt;C5,"increased","decreased")</f>
        <v>decreased</v>
      </c>
    </row>
    <row r="6" x14ac:dyDescent="0.25">
      <c r="B6" t="s">
        <v>3</v>
      </c>
      <c r="C6">
        <f>DATA!D9</f>
        <v>0</v>
      </c>
      <c r="D6">
        <f>DATA!D12</f>
        <v>0</v>
      </c>
      <c r="F6" s="4" t="e">
        <f t="shared" si="0"/>
        <v>#DIV/0!</v>
      </c>
      <c r="G6" t="str">
        <f t="shared" si="1"/>
        <v>decreased</v>
      </c>
    </row>
    <row r="7" x14ac:dyDescent="0.25">
      <c r="C7" t="s">
        <v>39</v>
      </c>
    </row>
    <row r="8" x14ac:dyDescent="0.25">
      <c r="B8" t="s">
        <v>1</v>
      </c>
      <c r="C8" s="7">
        <f>DATA!H7</f>
        <v>0</v>
      </c>
      <c r="D8" s="7">
        <f>DATA!H10</f>
        <v>0</v>
      </c>
      <c r="F8" s="4" t="e">
        <f>ABS((D8-C8)/C8)</f>
        <v>#DIV/0!</v>
      </c>
      <c r="G8" t="str">
        <f>IF(D8&gt;C8,"increased","decreased")</f>
        <v>decreased</v>
      </c>
      <c r="I8" s="7">
        <f>DATA!I7</f>
        <v>0</v>
      </c>
      <c r="J8" s="7">
        <f>DATA!J7</f>
        <v>0</v>
      </c>
      <c r="K8" s="7">
        <f>DATA!I10</f>
        <v>0</v>
      </c>
      <c r="L8" s="7">
        <f>DATA!J10</f>
        <v>0</v>
      </c>
      <c r="M8" t="str">
        <f>IF(I8&gt;=L8,"statistically significant",IF(J8&lt;=K8,"statistically significant","not statistically significant"))</f>
        <v>statistically significant</v>
      </c>
    </row>
    <row r="9" x14ac:dyDescent="0.25">
      <c r="B9" t="s">
        <v>2</v>
      </c>
      <c r="C9" s="7">
        <f>DATA!H8</f>
        <v>0</v>
      </c>
      <c r="D9" s="7">
        <f>DATA!H11</f>
        <v>0</v>
      </c>
      <c r="F9" s="4" t="e">
        <f t="shared" ref="F9:F10" si="2">ABS((D9-C9)/C9)</f>
        <v>#DIV/0!</v>
      </c>
      <c r="G9" t="str">
        <f t="shared" ref="G9:G10" si="3">IF(D9&gt;C9,"increased","decreased")</f>
        <v>decreased</v>
      </c>
      <c r="I9" s="7">
        <f>DATA!I8</f>
        <v>0</v>
      </c>
      <c r="J9" s="7">
        <f>DATA!J8</f>
        <v>0</v>
      </c>
      <c r="K9" s="7">
        <f>DATA!I11</f>
        <v>0</v>
      </c>
      <c r="L9" s="7">
        <f>DATA!J11</f>
        <v>0</v>
      </c>
      <c r="M9" t="str">
        <f t="shared" ref="M9:M29" si="4">IF(I9&gt;=L9,"statistically significant",IF(J9&lt;=K9,"statistically significant","not statistically significant"))</f>
        <v>statistically significant</v>
      </c>
    </row>
    <row r="10" x14ac:dyDescent="0.25">
      <c r="B10" t="s">
        <v>3</v>
      </c>
      <c r="C10" s="7">
        <f>DATA!H9</f>
        <v>0</v>
      </c>
      <c r="D10" s="7">
        <f>DATA!H12</f>
        <v>0</v>
      </c>
      <c r="F10" s="4" t="e">
        <f t="shared" si="2"/>
        <v>#DIV/0!</v>
      </c>
      <c r="G10" t="str">
        <f t="shared" si="3"/>
        <v>decreased</v>
      </c>
      <c r="I10" s="7">
        <f>DATA!I9</f>
        <v>0</v>
      </c>
      <c r="J10" s="7">
        <f>DATA!J9</f>
        <v>0</v>
      </c>
      <c r="K10" s="7">
        <f>DATA!I12</f>
        <v>0</v>
      </c>
      <c r="L10" s="7">
        <f>DATA!J12</f>
        <v>0</v>
      </c>
      <c r="M10" t="str">
        <f t="shared" si="4"/>
        <v>statistically significant</v>
      </c>
    </row>
    <row r="11" x14ac:dyDescent="0.25">
      <c r="F11" s="4"/>
      <c r="I11" s="7"/>
      <c r="J11" s="7"/>
      <c r="K11" s="7"/>
      <c r="L11" s="7"/>
    </row>
    <row r="12" x14ac:dyDescent="0.25">
      <c r="F12" s="4"/>
      <c r="K12" s="7"/>
      <c r="L12" s="7"/>
      <c r="M12" s="7"/>
      <c r="N12" s="7"/>
    </row>
    <row r="13" x14ac:dyDescent="0.25">
      <c r="B13" s="8" t="s">
        <v>41</v>
      </c>
      <c r="K13" s="7"/>
      <c r="L13" s="7"/>
      <c r="M13" s="7"/>
      <c r="N13" s="7"/>
    </row>
    <row r="14" x14ac:dyDescent="0.25">
      <c r="C14">
        <f>DATA!R29</f>
        <v>0</v>
      </c>
      <c r="D14">
        <f>DATA!R30</f>
        <v>0</v>
      </c>
      <c r="F14" t="s">
        <v>38</v>
      </c>
      <c r="I14" t="s">
        <v>40</v>
      </c>
      <c r="K14" s="7"/>
      <c r="L14" s="7"/>
      <c r="M14" s="7"/>
      <c r="N14" s="7"/>
    </row>
    <row r="15" x14ac:dyDescent="0.25">
      <c r="C15" t="s">
        <v>39</v>
      </c>
      <c r="K15" s="7"/>
      <c r="L15" s="7"/>
      <c r="M15" s="7"/>
      <c r="N15" s="7"/>
    </row>
    <row r="16" x14ac:dyDescent="0.25">
      <c r="B16" t="s">
        <v>1</v>
      </c>
      <c r="C16" s="4">
        <f>DATA!V29</f>
        <v>0</v>
      </c>
      <c r="D16" s="4">
        <f>DATA!V30</f>
        <v>0</v>
      </c>
      <c r="F16" s="4"/>
      <c r="G16" t="str">
        <f>IF(D16&gt;C16,"increased","decreased")</f>
        <v>decreased</v>
      </c>
      <c r="I16" s="4">
        <f>DATA!W29</f>
        <v>0</v>
      </c>
      <c r="J16" s="4">
        <f>DATA!X29</f>
        <v>0</v>
      </c>
      <c r="K16" s="4">
        <f>DATA!W30</f>
        <v>0</v>
      </c>
      <c r="L16" s="4">
        <f>DATA!X30</f>
        <v>0</v>
      </c>
      <c r="M16" t="str">
        <f t="shared" si="4"/>
        <v>statistically significant</v>
      </c>
    </row>
    <row r="17" x14ac:dyDescent="0.25">
      <c r="B17" t="s">
        <v>2</v>
      </c>
      <c r="C17" s="4">
        <f>DATA!V33</f>
        <v>0</v>
      </c>
      <c r="D17" s="4">
        <f>DATA!V34</f>
        <v>0</v>
      </c>
      <c r="F17" s="4"/>
      <c r="G17" t="str">
        <f t="shared" ref="G17:G18" si="5">IF(D17&gt;C17,"increased","decreased")</f>
        <v>decreased</v>
      </c>
      <c r="I17" s="4">
        <f>DATA!W33</f>
        <v>0</v>
      </c>
      <c r="J17" s="4">
        <f>DATA!X33</f>
        <v>0</v>
      </c>
      <c r="K17" s="4">
        <f>DATA!W34</f>
        <v>0</v>
      </c>
      <c r="L17" s="4">
        <f>DATA!X34</f>
        <v>0</v>
      </c>
      <c r="M17" t="str">
        <f t="shared" si="4"/>
        <v>statistically significant</v>
      </c>
    </row>
    <row r="18" x14ac:dyDescent="0.25">
      <c r="B18" t="s">
        <v>3</v>
      </c>
      <c r="C18" s="4">
        <f>DATA!V37</f>
        <v>0</v>
      </c>
      <c r="D18" s="4">
        <f>DATA!V38</f>
        <v>0</v>
      </c>
      <c r="F18" s="4"/>
      <c r="G18" t="str">
        <f t="shared" si="5"/>
        <v>decreased</v>
      </c>
      <c r="I18" s="4">
        <f>DATA!W37</f>
        <v>0</v>
      </c>
      <c r="J18" s="4">
        <f>DATA!X37</f>
        <v>0</v>
      </c>
      <c r="K18" s="4">
        <f>DATA!W38</f>
        <v>0</v>
      </c>
      <c r="L18" s="4">
        <f>DATA!X38</f>
        <v>0</v>
      </c>
      <c r="M18" t="str">
        <f t="shared" si="4"/>
        <v>statistically significant</v>
      </c>
    </row>
    <row r="19" x14ac:dyDescent="0.25">
      <c r="K19" s="7"/>
      <c r="L19" s="7"/>
      <c r="M19" s="7"/>
      <c r="N19" s="7"/>
    </row>
    <row r="20" x14ac:dyDescent="0.25">
      <c r="B20" s="8" t="s">
        <v>42</v>
      </c>
      <c r="K20" s="7"/>
      <c r="L20" s="7"/>
      <c r="M20" s="7"/>
      <c r="N20" s="7"/>
    </row>
    <row r="21" x14ac:dyDescent="0.25">
      <c r="C21" t="s">
        <v>35</v>
      </c>
      <c r="D21" t="s">
        <v>36</v>
      </c>
      <c r="F21" t="s">
        <v>38</v>
      </c>
      <c r="I21" t="s">
        <v>40</v>
      </c>
      <c r="J21" s="7"/>
      <c r="K21" s="7"/>
      <c r="L21" s="7"/>
    </row>
    <row r="22" x14ac:dyDescent="0.25">
      <c r="B22" s="6"/>
      <c r="C22" t="s">
        <v>37</v>
      </c>
      <c r="I22" s="7"/>
      <c r="J22" s="7"/>
      <c r="K22" s="7"/>
      <c r="L22" s="7"/>
    </row>
    <row r="23" x14ac:dyDescent="0.25">
      <c r="B23" t="s">
        <v>1</v>
      </c>
      <c r="C23">
        <f>DATA!AJ7</f>
        <v>0</v>
      </c>
      <c r="D23">
        <f>DATA!AJ10</f>
        <v>0</v>
      </c>
      <c r="F23" s="4" t="e">
        <f>ABS((D23-C23)/C23)</f>
        <v>#DIV/0!</v>
      </c>
      <c r="G23" t="str">
        <f>IF(D23&gt;C23,"increased","decreased")</f>
        <v>decreased</v>
      </c>
      <c r="I23" s="7"/>
      <c r="J23" s="7"/>
      <c r="K23" s="7"/>
      <c r="L23" s="7"/>
    </row>
    <row r="24" x14ac:dyDescent="0.25">
      <c r="B24" t="s">
        <v>2</v>
      </c>
      <c r="C24">
        <f>DATA!AJ8</f>
        <v>0</v>
      </c>
      <c r="D24">
        <f>DATA!AJ11</f>
        <v>0</v>
      </c>
      <c r="F24" s="4" t="e">
        <f t="shared" ref="F24:F25" si="6">ABS((D24-C24)/C24)</f>
        <v>#DIV/0!</v>
      </c>
      <c r="G24" t="str">
        <f t="shared" ref="G24:G25" si="7">IF(D24&gt;C24,"increased","decreased")</f>
        <v>decreased</v>
      </c>
      <c r="I24" s="7"/>
      <c r="J24" s="7"/>
      <c r="K24" s="7"/>
      <c r="L24" s="7"/>
    </row>
    <row r="25" x14ac:dyDescent="0.25">
      <c r="B25" t="s">
        <v>3</v>
      </c>
      <c r="C25">
        <f>DATA!AJ9</f>
        <v>0</v>
      </c>
      <c r="D25">
        <f>DATA!AJ12</f>
        <v>0</v>
      </c>
      <c r="F25" s="4" t="e">
        <f t="shared" si="6"/>
        <v>#DIV/0!</v>
      </c>
      <c r="G25" t="str">
        <f t="shared" si="7"/>
        <v>decreased</v>
      </c>
      <c r="I25" s="7"/>
      <c r="J25" s="7"/>
      <c r="K25" s="7"/>
      <c r="L25" s="7"/>
    </row>
    <row r="26" x14ac:dyDescent="0.25">
      <c r="I26" s="7"/>
      <c r="J26" s="7"/>
      <c r="K26" s="7"/>
      <c r="L26" s="7"/>
    </row>
    <row r="27" x14ac:dyDescent="0.25">
      <c r="B27" t="s">
        <v>1</v>
      </c>
      <c r="C27" s="7">
        <f>DATA!AN7</f>
        <v>0</v>
      </c>
      <c r="D27" s="7">
        <f>DATA!AN10</f>
        <v>0</v>
      </c>
      <c r="F27" s="4" t="e">
        <f>ABS((D27-C27)/C27)</f>
        <v>#DIV/0!</v>
      </c>
      <c r="G27" t="str">
        <f>IF(D27&gt;C27,"increased","decreased")</f>
        <v>decreased</v>
      </c>
      <c r="I27" s="7">
        <f>DATA!AO7</f>
        <v>0</v>
      </c>
      <c r="J27" s="7">
        <f>DATA!AP7</f>
        <v>0</v>
      </c>
      <c r="K27" s="7">
        <f>DATA!AO10</f>
        <v>0</v>
      </c>
      <c r="L27" s="7">
        <f>DATA!AP10</f>
        <v>0</v>
      </c>
      <c r="M27" t="str">
        <f t="shared" si="4"/>
        <v>statistically significant</v>
      </c>
    </row>
    <row r="28" x14ac:dyDescent="0.25">
      <c r="B28" t="s">
        <v>2</v>
      </c>
      <c r="C28" s="7">
        <f>DATA!AN8</f>
        <v>0</v>
      </c>
      <c r="D28" s="7">
        <f>DATA!AN11</f>
        <v>0</v>
      </c>
      <c r="F28" s="4" t="e">
        <f t="shared" ref="F28:F29" si="8">ABS((D28-C28)/C28)</f>
        <v>#DIV/0!</v>
      </c>
      <c r="G28" t="str">
        <f t="shared" ref="G28:G29" si="9">IF(D28&gt;C28,"increased","decreased")</f>
        <v>decreased</v>
      </c>
      <c r="I28" s="7">
        <f>DATA!AO8</f>
        <v>0</v>
      </c>
      <c r="J28" s="7">
        <f>DATA!AP8</f>
        <v>0</v>
      </c>
      <c r="K28" s="7">
        <f>DATA!AO11</f>
        <v>0</v>
      </c>
      <c r="L28" s="7">
        <f>DATA!AP11</f>
        <v>0</v>
      </c>
      <c r="M28" t="str">
        <f t="shared" si="4"/>
        <v>statistically significant</v>
      </c>
    </row>
    <row r="29" x14ac:dyDescent="0.25">
      <c r="B29" t="s">
        <v>3</v>
      </c>
      <c r="C29" s="7">
        <f>DATA!AN9</f>
        <v>0</v>
      </c>
      <c r="D29" s="7">
        <f>DATA!AN12</f>
        <v>0</v>
      </c>
      <c r="F29" s="4" t="e">
        <f t="shared" si="8"/>
        <v>#DIV/0!</v>
      </c>
      <c r="G29" t="str">
        <f t="shared" si="9"/>
        <v>decreased</v>
      </c>
      <c r="I29" s="7">
        <f>DATA!AO9</f>
        <v>0</v>
      </c>
      <c r="J29" s="7">
        <f>DATA!AP9</f>
        <v>0</v>
      </c>
      <c r="K29" s="7">
        <f>DATA!AO12</f>
        <v>0</v>
      </c>
      <c r="L29" s="7">
        <f>DATA!AP12</f>
        <v>0</v>
      </c>
      <c r="M29" t="str">
        <f t="shared" si="4"/>
        <v>statistically significant</v>
      </c>
    </row>
    <row r="30" x14ac:dyDescent="0.25">
      <c r="F30" s="4"/>
    </row>
    <row r="31" x14ac:dyDescent="0.25">
      <c r="B31" s="8" t="s">
        <v>48</v>
      </c>
    </row>
    <row r="32" x14ac:dyDescent="0.25">
      <c r="C32" t="s">
        <v>35</v>
      </c>
      <c r="D32" t="s">
        <v>36</v>
      </c>
      <c r="F32" t="s">
        <v>38</v>
      </c>
    </row>
    <row r="33" x14ac:dyDescent="0.25">
      <c r="B33" s="6"/>
      <c r="C33" t="s">
        <v>37</v>
      </c>
    </row>
    <row r="34" x14ac:dyDescent="0.25">
      <c r="B34" t="s">
        <v>1</v>
      </c>
      <c r="C34">
        <f>DATA!AW58</f>
        <v>0</v>
      </c>
      <c r="D34">
        <f>DATA!AW63</f>
        <v>0</v>
      </c>
      <c r="F34" s="4" t="e">
        <f>ABS((D34-C34)/C34)</f>
        <v>#DIV/0!</v>
      </c>
      <c r="G34" t="str">
        <f>IF(D34&gt;C34,"increased","decreased")</f>
        <v>decreased</v>
      </c>
    </row>
    <row r="35" x14ac:dyDescent="0.25">
      <c r="B35" t="s">
        <v>2</v>
      </c>
      <c r="C35">
        <f>DATA!AX58</f>
        <v>0</v>
      </c>
      <c r="D35">
        <f>DATA!AX63</f>
        <v>0</v>
      </c>
      <c r="F35" s="4" t="e">
        <f t="shared" ref="F35:F36" si="10">ABS((D35-C35)/C35)</f>
        <v>#DIV/0!</v>
      </c>
      <c r="G35" t="str">
        <f t="shared" ref="G35:G36" si="11">IF(D35&gt;C35,"increased","decreased")</f>
        <v>decreased</v>
      </c>
    </row>
    <row r="36" x14ac:dyDescent="0.25">
      <c r="B36" t="s">
        <v>3</v>
      </c>
      <c r="C36">
        <f>DATA!AY58</f>
        <v>0</v>
      </c>
      <c r="D36">
        <f>DATA!AY63</f>
        <v>0</v>
      </c>
      <c r="F36" s="4" t="e">
        <f t="shared" si="10"/>
        <v>#DIV/0!</v>
      </c>
      <c r="G36" t="str">
        <f t="shared" si="11"/>
        <v>decreased</v>
      </c>
    </row>
    <row r="37" x14ac:dyDescent="0.25">
      <c r="C37" s="7"/>
      <c r="D37" s="7"/>
      <c r="F37" s="4"/>
      <c r="I37" s="11"/>
      <c r="J37" s="10"/>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83"/>
  <sheetViews>
    <sheetView zoomScale="50" zoomScaleNormal="50" workbookViewId="0"/>
  </sheetViews>
  <sheetFormatPr defaultColWidth="9.140625" defaultRowHeight="15" x14ac:dyDescent="0.25"/>
  <cols>
    <col min="1" max="14" width="9.140625" style="2"/>
    <col min="15" max="16" width="9.140625" style="14"/>
    <col min="17" max="18" width="13.7109375" style="2" customWidth="true"/>
    <col min="19" max="20" width="9.140625" style="2"/>
    <col min="21" max="21" width="13.28515625" style="2" customWidth="true"/>
    <col min="22" max="24" width="9.140625" style="2"/>
    <col min="25" max="25" width="14.140625" style="2" customWidth="true"/>
    <col min="26" max="30" width="9.140625" style="2"/>
    <col min="31" max="32" width="9.140625" style="14"/>
    <col min="33" max="33" width="18.140625" style="9" customWidth="true"/>
    <col min="34" max="45" width="10.42578125" style="20" customWidth="true"/>
    <col min="46" max="47" width="9.140625" style="14"/>
    <col min="48" max="48" width="17.85546875" style="21" customWidth="true"/>
    <col min="49" max="60" width="9.140625" style="2"/>
    <col min="61" max="62" width="9.140625" style="14"/>
    <col min="63" max="16384" width="9.140625" style="2"/>
  </cols>
  <sheetData>
    <row r="1" x14ac:dyDescent="0.25">
      <c r="A1" s="13"/>
      <c r="Q1" s="18"/>
      <c r="AG1" s="18"/>
      <c r="AV1" s="18"/>
    </row>
    <row r="2" x14ac:dyDescent="0.25">
      <c r="AG2" s="19"/>
    </row>
    <row r="3" x14ac:dyDescent="0.25">
      <c r="A3" s="15" t="s">
        <v>109</v>
      </c>
      <c r="Q3" s="15" t="s">
        <v>348</v>
      </c>
      <c r="AG3" s="19" t="s">
        <v>271</v>
      </c>
      <c r="AV3" s="19" t="s">
        <v>325</v>
      </c>
    </row>
    <row r="4" x14ac:dyDescent="0.25">
      <c r="A4" s="15" t="s">
        <v>110</v>
      </c>
      <c r="Q4" s="15" t="s">
        <v>349</v>
      </c>
      <c r="AG4" s="19" t="s">
        <v>272</v>
      </c>
      <c r="AV4" s="19" t="s">
        <v>326</v>
      </c>
    </row>
    <row r="5" x14ac:dyDescent="0.25">
      <c r="Q5" s="22"/>
      <c r="AG5" s="2"/>
      <c r="AH5" s="2"/>
      <c r="AI5" s="2"/>
      <c r="AJ5" s="2"/>
      <c r="AK5" s="2"/>
      <c r="AL5" s="2"/>
      <c r="AM5" s="2"/>
      <c r="AN5" s="2"/>
      <c r="AO5" s="2"/>
      <c r="AP5" s="2"/>
      <c r="AQ5" s="2"/>
      <c r="AR5" s="2"/>
    </row>
    <row r="6" x14ac:dyDescent="0.25">
      <c r="A6" s="2" t="s">
        <v>96</v>
      </c>
      <c r="B6" s="2" t="s">
        <v>0</v>
      </c>
      <c r="C6" s="2" t="s">
        <v>99</v>
      </c>
      <c r="D6" s="2" t="s">
        <v>100</v>
      </c>
      <c r="E6" s="2" t="s">
        <v>101</v>
      </c>
      <c r="F6" s="2" t="s">
        <v>102</v>
      </c>
      <c r="G6" s="2" t="s">
        <v>103</v>
      </c>
      <c r="H6" s="2" t="s">
        <v>104</v>
      </c>
      <c r="I6" s="2" t="s">
        <v>105</v>
      </c>
      <c r="J6" s="2" t="s">
        <v>106</v>
      </c>
      <c r="K6" s="2" t="s">
        <v>107</v>
      </c>
      <c r="L6" s="2" t="s">
        <v>108</v>
      </c>
      <c r="Q6" s="15" t="s">
        <v>134</v>
      </c>
      <c r="R6" s="2" t="s">
        <v>134</v>
      </c>
      <c r="S6" s="2" t="s">
        <v>134</v>
      </c>
      <c r="T6" s="2" t="s">
        <v>350</v>
      </c>
      <c r="U6" s="2" t="s">
        <v>134</v>
      </c>
      <c r="V6" s="2" t="s">
        <v>134</v>
      </c>
      <c r="W6" s="2" t="s">
        <v>134</v>
      </c>
      <c r="X6" s="2" t="s">
        <v>351</v>
      </c>
      <c r="AG6" s="21" t="s">
        <v>262</v>
      </c>
      <c r="AH6" s="21" t="s">
        <v>0</v>
      </c>
      <c r="AI6" s="21" t="s">
        <v>263</v>
      </c>
      <c r="AJ6" s="21" t="s">
        <v>264</v>
      </c>
      <c r="AK6" s="21" t="s">
        <v>265</v>
      </c>
      <c r="AL6" s="21" t="s">
        <v>266</v>
      </c>
      <c r="AM6" s="21" t="s">
        <v>267</v>
      </c>
      <c r="AN6" s="21" t="s">
        <v>268</v>
      </c>
      <c r="AO6" s="21" t="s">
        <v>269</v>
      </c>
      <c r="AP6" s="21" t="s">
        <v>270</v>
      </c>
      <c r="AQ6" s="21" t="s">
        <v>107</v>
      </c>
      <c r="AR6" s="21" t="s">
        <v>108</v>
      </c>
      <c r="AV6" s="21" t="s">
        <v>0</v>
      </c>
      <c r="AW6" s="2" t="s">
        <v>317</v>
      </c>
      <c r="AX6" s="21" t="s">
        <v>320</v>
      </c>
      <c r="AY6" s="21" t="s">
        <v>321</v>
      </c>
      <c r="AZ6" s="21" t="s">
        <v>322</v>
      </c>
      <c r="BA6" s="21" t="s">
        <v>323</v>
      </c>
      <c r="BB6" s="21" t="s">
        <v>324</v>
      </c>
    </row>
    <row r="7" x14ac:dyDescent="0.25">
      <c r="A7" s="2" t="s">
        <v>97</v>
      </c>
      <c r="B7" s="2" t="s">
        <v>1</v>
      </c>
      <c r="C7" s="2">
        <v>780</v>
      </c>
      <c r="D7" s="2">
        <v>156</v>
      </c>
      <c r="E7" s="2">
        <v>0.034000000000000002</v>
      </c>
      <c r="F7" s="2">
        <v>63</v>
      </c>
      <c r="G7" s="2">
        <v>17.400000000000002</v>
      </c>
      <c r="H7" s="2">
        <v>21.5</v>
      </c>
      <c r="I7" s="2">
        <v>19.900000000000002</v>
      </c>
      <c r="J7" s="2">
        <v>23</v>
      </c>
      <c r="K7" s="2">
        <v>77</v>
      </c>
      <c r="L7" s="2">
        <v>52</v>
      </c>
      <c r="Q7" s="22" t="s">
        <v>96</v>
      </c>
      <c r="R7" s="2" t="s">
        <v>0</v>
      </c>
      <c r="S7" s="2" t="s">
        <v>331</v>
      </c>
      <c r="T7" s="2" t="s">
        <v>332</v>
      </c>
      <c r="U7" s="2" t="s">
        <v>333</v>
      </c>
      <c r="V7" s="2" t="s">
        <v>337</v>
      </c>
      <c r="W7" s="2" t="s">
        <v>338</v>
      </c>
      <c r="X7" s="2" t="s">
        <v>332</v>
      </c>
      <c r="Y7" s="2" t="s">
        <v>333</v>
      </c>
      <c r="Z7" s="2" t="s">
        <v>337</v>
      </c>
      <c r="AA7" s="2" t="s">
        <v>338</v>
      </c>
      <c r="AG7" s="21" t="s">
        <v>97</v>
      </c>
      <c r="AH7" s="21" t="s">
        <v>1</v>
      </c>
      <c r="AI7" s="20">
        <v>309</v>
      </c>
      <c r="AJ7" s="20">
        <v>62</v>
      </c>
      <c r="AK7" s="20">
        <v>0.028000000000000001</v>
      </c>
      <c r="AL7" s="20">
        <v>68</v>
      </c>
      <c r="AM7" s="20">
        <v>6.9000000000000004</v>
      </c>
      <c r="AN7" s="20">
        <v>9.0999999999999996</v>
      </c>
      <c r="AO7" s="20">
        <v>8.0999999999999996</v>
      </c>
      <c r="AP7" s="20">
        <v>10.100000000000001</v>
      </c>
      <c r="AQ7" s="20">
        <v>207</v>
      </c>
      <c r="AR7" s="20">
        <v>128</v>
      </c>
      <c r="AV7" s="21" t="s">
        <v>1</v>
      </c>
      <c r="AW7" s="2" t="s">
        <v>318</v>
      </c>
      <c r="AX7" s="2">
        <v>94</v>
      </c>
      <c r="AY7" s="2">
        <v>304</v>
      </c>
      <c r="AZ7" s="2">
        <v>205</v>
      </c>
      <c r="BA7" s="2">
        <v>180</v>
      </c>
      <c r="BB7" s="2">
        <v>783</v>
      </c>
    </row>
    <row r="8" x14ac:dyDescent="0.25">
      <c r="A8" s="2" t="s">
        <v>97</v>
      </c>
      <c r="B8" s="2" t="s">
        <v>2</v>
      </c>
      <c r="C8" s="2">
        <v>357</v>
      </c>
      <c r="D8" s="2">
        <v>71</v>
      </c>
      <c r="E8" s="2">
        <v>0.016</v>
      </c>
      <c r="F8" s="2">
        <v>65</v>
      </c>
      <c r="G8" s="2">
        <v>7.6000000000000005</v>
      </c>
      <c r="H8" s="2">
        <v>8.5999999999999996</v>
      </c>
      <c r="I8" s="2">
        <v>7.6000000000000005</v>
      </c>
      <c r="J8" s="2">
        <v>9.6000000000000014</v>
      </c>
      <c r="K8" s="2">
        <v>187</v>
      </c>
      <c r="L8" s="2">
        <v>131</v>
      </c>
      <c r="Q8" s="2" t="s">
        <v>97</v>
      </c>
      <c r="R8" s="2" t="s">
        <v>1</v>
      </c>
      <c r="S8" s="2">
        <v>735</v>
      </c>
      <c r="T8" s="2">
        <v>0.71799999475479126</v>
      </c>
      <c r="U8" s="2" t="s">
        <v>334</v>
      </c>
      <c r="V8" s="2">
        <v>0.70200000000000007</v>
      </c>
      <c r="W8" s="2" t="s">
        <v>339</v>
      </c>
      <c r="X8" s="2">
        <v>0.4050000011920929</v>
      </c>
      <c r="Y8" s="2" t="s">
        <v>342</v>
      </c>
      <c r="Z8" s="2">
        <v>0.41500000000000004</v>
      </c>
      <c r="AA8" s="2" t="s">
        <v>345</v>
      </c>
      <c r="AG8" s="21" t="s">
        <v>97</v>
      </c>
      <c r="AH8" s="21" t="s">
        <v>2</v>
      </c>
      <c r="AI8" s="20">
        <v>112</v>
      </c>
      <c r="AJ8" s="20">
        <v>22</v>
      </c>
      <c r="AK8" s="20">
        <v>0.010999999999999999</v>
      </c>
      <c r="AL8" s="20">
        <v>69</v>
      </c>
      <c r="AM8" s="20">
        <v>2.4000000000000004</v>
      </c>
      <c r="AN8" s="20">
        <v>2.7000000000000002</v>
      </c>
      <c r="AO8" s="20">
        <v>2.1000000000000001</v>
      </c>
      <c r="AP8" s="20">
        <v>3.3000000000000003</v>
      </c>
      <c r="AQ8" s="20">
        <v>680</v>
      </c>
      <c r="AR8" s="20">
        <v>389</v>
      </c>
      <c r="AV8" s="21" t="s">
        <v>1</v>
      </c>
      <c r="AW8" s="2" t="s">
        <v>319</v>
      </c>
      <c r="AX8" s="2">
        <v>13</v>
      </c>
      <c r="AY8" s="2">
        <v>75</v>
      </c>
      <c r="AZ8" s="2">
        <v>42</v>
      </c>
      <c r="BA8" s="2">
        <v>77</v>
      </c>
      <c r="BB8" s="2">
        <v>207</v>
      </c>
    </row>
    <row r="9" x14ac:dyDescent="0.25">
      <c r="A9" s="2" t="s">
        <v>97</v>
      </c>
      <c r="B9" s="2" t="s">
        <v>3</v>
      </c>
      <c r="C9" s="2">
        <v>1137</v>
      </c>
      <c r="D9" s="2">
        <v>227</v>
      </c>
      <c r="E9" s="2">
        <v>0.025000000000000001</v>
      </c>
      <c r="F9" s="2">
        <v>64</v>
      </c>
      <c r="G9" s="2">
        <v>12.4</v>
      </c>
      <c r="H9" s="2">
        <v>14.600000000000001</v>
      </c>
      <c r="I9" s="2">
        <v>13.800000000000001</v>
      </c>
      <c r="J9" s="2">
        <v>15.4</v>
      </c>
      <c r="K9" s="2">
        <v>110</v>
      </c>
      <c r="L9" s="2">
        <v>77</v>
      </c>
      <c r="Q9" s="2" t="s">
        <v>97</v>
      </c>
      <c r="R9" s="2" t="s">
        <v>2</v>
      </c>
      <c r="S9" s="2">
        <v>334</v>
      </c>
      <c r="T9" s="2">
        <v>0.7630000114440918</v>
      </c>
      <c r="U9" s="2" t="s">
        <v>335</v>
      </c>
      <c r="V9" s="2">
        <v>0.77500000000000002</v>
      </c>
      <c r="W9" s="2" t="s">
        <v>340</v>
      </c>
      <c r="X9" s="2">
        <v>0.49000000953674316</v>
      </c>
      <c r="Y9" s="2" t="s">
        <v>343</v>
      </c>
      <c r="Z9" s="2">
        <v>0.51600000000000001</v>
      </c>
      <c r="AA9" s="2" t="s">
        <v>346</v>
      </c>
      <c r="AG9" s="21" t="s">
        <v>97</v>
      </c>
      <c r="AH9" s="21" t="s">
        <v>3</v>
      </c>
      <c r="AI9" s="20">
        <v>421</v>
      </c>
      <c r="AJ9" s="20">
        <v>84</v>
      </c>
      <c r="AK9" s="20">
        <v>0.02</v>
      </c>
      <c r="AL9" s="20">
        <v>69</v>
      </c>
      <c r="AM9" s="20">
        <v>4.6000000000000005</v>
      </c>
      <c r="AN9" s="20">
        <v>5.6000000000000005</v>
      </c>
      <c r="AO9" s="20">
        <v>5</v>
      </c>
      <c r="AP9" s="20">
        <v>6.2000000000000002</v>
      </c>
      <c r="AQ9" s="20">
        <v>323</v>
      </c>
      <c r="AR9" s="20">
        <v>200</v>
      </c>
      <c r="AV9" s="21" t="s">
        <v>1</v>
      </c>
      <c r="AW9" s="2" t="s">
        <v>4</v>
      </c>
      <c r="AX9" s="2">
        <v>107</v>
      </c>
      <c r="AY9" s="2">
        <v>379</v>
      </c>
      <c r="AZ9" s="2">
        <v>247</v>
      </c>
      <c r="BA9" s="2">
        <v>257</v>
      </c>
      <c r="BB9" s="2">
        <v>990</v>
      </c>
    </row>
    <row r="10" x14ac:dyDescent="0.25">
      <c r="A10" s="2" t="s">
        <v>98</v>
      </c>
      <c r="B10" s="2" t="s">
        <v>1</v>
      </c>
      <c r="C10" s="2">
        <v>789</v>
      </c>
      <c r="D10" s="2">
        <v>158</v>
      </c>
      <c r="E10" s="2">
        <v>0.033000000000000002</v>
      </c>
      <c r="F10" s="2">
        <v>63</v>
      </c>
      <c r="G10" s="2">
        <v>17</v>
      </c>
      <c r="H10" s="2">
        <v>19.700000000000003</v>
      </c>
      <c r="I10" s="2">
        <v>18.300000000000001</v>
      </c>
      <c r="J10" s="2">
        <v>21</v>
      </c>
      <c r="K10" s="2">
        <v>79</v>
      </c>
      <c r="L10" s="2">
        <v>57</v>
      </c>
      <c r="Q10" s="2" t="s">
        <v>97</v>
      </c>
      <c r="R10" s="2" t="s">
        <v>3</v>
      </c>
      <c r="S10" s="2">
        <v>1069</v>
      </c>
      <c r="T10" s="2">
        <v>0.73199999332427979</v>
      </c>
      <c r="U10" s="2" t="s">
        <v>336</v>
      </c>
      <c r="V10" s="2">
        <v>0.72599999999999998</v>
      </c>
      <c r="W10" s="2" t="s">
        <v>341</v>
      </c>
      <c r="X10" s="2">
        <v>0.43200001120567322</v>
      </c>
      <c r="Y10" s="2" t="s">
        <v>344</v>
      </c>
      <c r="Z10" s="2">
        <v>0.44500000000000001</v>
      </c>
      <c r="AA10" s="2" t="s">
        <v>347</v>
      </c>
      <c r="AG10" s="21" t="s">
        <v>98</v>
      </c>
      <c r="AH10" s="21" t="s">
        <v>1</v>
      </c>
      <c r="AI10" s="20">
        <v>336</v>
      </c>
      <c r="AJ10" s="20">
        <v>67</v>
      </c>
      <c r="AK10" s="20">
        <v>0.029000000000000001</v>
      </c>
      <c r="AL10" s="20">
        <v>68</v>
      </c>
      <c r="AM10" s="20">
        <v>7.3000000000000007</v>
      </c>
      <c r="AN10" s="20">
        <v>8.7000000000000011</v>
      </c>
      <c r="AO10" s="20">
        <v>7.8000000000000007</v>
      </c>
      <c r="AP10" s="20">
        <v>9.7000000000000011</v>
      </c>
      <c r="AQ10" s="20">
        <v>204</v>
      </c>
      <c r="AR10" s="20">
        <v>123</v>
      </c>
      <c r="AV10" s="21" t="s">
        <v>2</v>
      </c>
      <c r="AW10" s="2" t="s">
        <v>318</v>
      </c>
      <c r="AX10" s="2">
        <v>45</v>
      </c>
      <c r="AY10" s="2">
        <v>176</v>
      </c>
      <c r="AZ10" s="2">
        <v>102</v>
      </c>
      <c r="BA10" s="2">
        <v>121</v>
      </c>
      <c r="BB10" s="2">
        <v>444</v>
      </c>
    </row>
    <row r="11" x14ac:dyDescent="0.25">
      <c r="A11" s="2" t="s">
        <v>98</v>
      </c>
      <c r="B11" s="2" t="s">
        <v>2</v>
      </c>
      <c r="C11" s="2">
        <v>426</v>
      </c>
      <c r="D11" s="2">
        <v>85</v>
      </c>
      <c r="E11" s="2">
        <v>0.018000000000000002</v>
      </c>
      <c r="F11" s="2">
        <v>63.5</v>
      </c>
      <c r="G11" s="2">
        <v>8.9000000000000004</v>
      </c>
      <c r="H11" s="2">
        <v>9.5</v>
      </c>
      <c r="I11" s="2">
        <v>8.5999999999999996</v>
      </c>
      <c r="J11" s="2">
        <v>10.5</v>
      </c>
      <c r="K11" s="2">
        <v>168</v>
      </c>
      <c r="L11" s="2">
        <v>118</v>
      </c>
      <c r="AG11" s="21" t="s">
        <v>98</v>
      </c>
      <c r="AH11" s="21" t="s">
        <v>2</v>
      </c>
      <c r="AI11" s="20">
        <v>164</v>
      </c>
      <c r="AJ11" s="20">
        <v>33</v>
      </c>
      <c r="AK11" s="20">
        <v>0.014999999999999999</v>
      </c>
      <c r="AL11" s="20">
        <v>70</v>
      </c>
      <c r="AM11" s="20">
        <v>3.4000000000000004</v>
      </c>
      <c r="AN11" s="20">
        <v>3.7000000000000002</v>
      </c>
      <c r="AO11" s="20">
        <v>3.1000000000000001</v>
      </c>
      <c r="AP11" s="20">
        <v>4.2000000000000002</v>
      </c>
      <c r="AQ11" s="20">
        <v>513</v>
      </c>
      <c r="AR11" s="20">
        <v>298</v>
      </c>
      <c r="AV11" s="21" t="s">
        <v>2</v>
      </c>
      <c r="AW11" s="2" t="s">
        <v>319</v>
      </c>
      <c r="AX11" s="2">
        <v>13</v>
      </c>
      <c r="AY11" s="2">
        <v>36</v>
      </c>
      <c r="AZ11" s="2">
        <v>31</v>
      </c>
      <c r="BA11" s="2">
        <v>60</v>
      </c>
      <c r="BB11" s="2">
        <v>140</v>
      </c>
    </row>
    <row r="12" x14ac:dyDescent="0.25">
      <c r="A12" s="2" t="s">
        <v>98</v>
      </c>
      <c r="B12" s="2" t="s">
        <v>3</v>
      </c>
      <c r="C12" s="2">
        <v>1215</v>
      </c>
      <c r="D12" s="2">
        <v>243</v>
      </c>
      <c r="E12" s="2">
        <v>0.026000000000000002</v>
      </c>
      <c r="F12" s="2">
        <v>63</v>
      </c>
      <c r="G12" s="2">
        <v>12.9</v>
      </c>
      <c r="H12" s="2">
        <v>14.300000000000001</v>
      </c>
      <c r="I12" s="2">
        <v>13.600000000000001</v>
      </c>
      <c r="J12" s="2">
        <v>15.100000000000001</v>
      </c>
      <c r="K12" s="2">
        <v>108</v>
      </c>
      <c r="L12" s="2">
        <v>78</v>
      </c>
      <c r="AG12" s="21" t="s">
        <v>98</v>
      </c>
      <c r="AH12" s="21" t="s">
        <v>3</v>
      </c>
      <c r="AI12" s="20">
        <v>500</v>
      </c>
      <c r="AJ12" s="20">
        <v>100</v>
      </c>
      <c r="AK12" s="20">
        <v>0.021999999999999999</v>
      </c>
      <c r="AL12" s="20">
        <v>69</v>
      </c>
      <c r="AM12" s="20">
        <v>5.3000000000000007</v>
      </c>
      <c r="AN12" s="20">
        <v>6</v>
      </c>
      <c r="AO12" s="20">
        <v>5.4000000000000004</v>
      </c>
      <c r="AP12" s="20">
        <v>6.6000000000000005</v>
      </c>
      <c r="AQ12" s="20">
        <v>295</v>
      </c>
      <c r="AR12" s="20">
        <v>178</v>
      </c>
      <c r="AV12" s="21" t="s">
        <v>2</v>
      </c>
      <c r="AW12" s="2" t="s">
        <v>4</v>
      </c>
      <c r="AX12" s="2">
        <v>58</v>
      </c>
      <c r="AY12" s="2">
        <v>212</v>
      </c>
      <c r="AZ12" s="2">
        <v>133</v>
      </c>
      <c r="BA12" s="2">
        <v>181</v>
      </c>
      <c r="BB12" s="2">
        <v>584</v>
      </c>
    </row>
    <row r="13" x14ac:dyDescent="0.25">
      <c r="Q13" s="15"/>
      <c r="AV13" s="21" t="s">
        <v>3</v>
      </c>
      <c r="AW13" s="2" t="s">
        <v>318</v>
      </c>
      <c r="AX13" s="2">
        <v>139</v>
      </c>
      <c r="AY13" s="2">
        <v>480</v>
      </c>
      <c r="AZ13" s="2">
        <v>307</v>
      </c>
      <c r="BA13" s="2">
        <v>301</v>
      </c>
      <c r="BB13" s="2">
        <v>1227</v>
      </c>
    </row>
    <row r="14" x14ac:dyDescent="0.25">
      <c r="Q14" s="15"/>
      <c r="AV14" s="21" t="s">
        <v>3</v>
      </c>
      <c r="AW14" s="2" t="s">
        <v>319</v>
      </c>
      <c r="AX14" s="2">
        <v>26</v>
      </c>
      <c r="AY14" s="2">
        <v>111</v>
      </c>
      <c r="AZ14" s="2">
        <v>73</v>
      </c>
      <c r="BA14" s="2">
        <v>137</v>
      </c>
      <c r="BB14" s="2">
        <v>347</v>
      </c>
    </row>
    <row r="15" x14ac:dyDescent="0.25">
      <c r="A15" s="15" t="s">
        <v>132</v>
      </c>
      <c r="AG15" s="19" t="s">
        <v>275</v>
      </c>
      <c r="AV15" s="21" t="s">
        <v>3</v>
      </c>
      <c r="AW15" s="2" t="s">
        <v>4</v>
      </c>
      <c r="AX15" s="2">
        <v>165</v>
      </c>
      <c r="AY15" s="2">
        <v>591</v>
      </c>
      <c r="AZ15" s="2">
        <v>380</v>
      </c>
      <c r="BA15" s="2">
        <v>438</v>
      </c>
      <c r="BB15" s="2">
        <v>1574</v>
      </c>
    </row>
    <row r="16" x14ac:dyDescent="0.25">
      <c r="A16" s="15" t="s">
        <v>133</v>
      </c>
      <c r="Q16" s="15"/>
      <c r="AG16" s="19" t="s">
        <v>276</v>
      </c>
    </row>
    <row r="18" x14ac:dyDescent="0.25">
      <c r="A18" s="2" t="s">
        <v>134</v>
      </c>
      <c r="B18" s="2" t="s">
        <v>135</v>
      </c>
      <c r="C18" s="2" t="s">
        <v>134</v>
      </c>
      <c r="D18" s="2" t="s">
        <v>136</v>
      </c>
      <c r="E18" s="2" t="s">
        <v>134</v>
      </c>
      <c r="F18" s="2" t="s">
        <v>137</v>
      </c>
      <c r="AG18" s="9" t="s">
        <v>134</v>
      </c>
      <c r="AH18" s="20" t="s">
        <v>135</v>
      </c>
      <c r="AI18" s="20" t="s">
        <v>134</v>
      </c>
      <c r="AJ18" s="20" t="s">
        <v>136</v>
      </c>
      <c r="AK18" s="20" t="s">
        <v>134</v>
      </c>
      <c r="AL18" s="20" t="s">
        <v>137</v>
      </c>
      <c r="AV18" s="19"/>
    </row>
    <row r="19" x14ac:dyDescent="0.25">
      <c r="A19" s="2" t="s">
        <v>111</v>
      </c>
      <c r="B19" s="2" t="s">
        <v>100</v>
      </c>
      <c r="C19" s="2" t="s">
        <v>131</v>
      </c>
      <c r="D19" s="2" t="s">
        <v>100</v>
      </c>
      <c r="E19" s="2" t="s">
        <v>131</v>
      </c>
      <c r="F19" s="2" t="s">
        <v>100</v>
      </c>
      <c r="G19" s="2" t="s">
        <v>131</v>
      </c>
      <c r="AG19" s="21" t="s">
        <v>273</v>
      </c>
      <c r="AH19" s="20" t="s">
        <v>264</v>
      </c>
      <c r="AI19" s="20" t="s">
        <v>274</v>
      </c>
      <c r="AJ19" s="20" t="s">
        <v>264</v>
      </c>
      <c r="AK19" s="20" t="s">
        <v>274</v>
      </c>
      <c r="AL19" s="20" t="s">
        <v>264</v>
      </c>
      <c r="AM19" s="20" t="s">
        <v>274</v>
      </c>
      <c r="AV19" s="19"/>
    </row>
    <row r="20">
      <c r="A20" s="2" t="s">
        <v>112</v>
      </c>
      <c r="B20" s="2">
        <v>0</v>
      </c>
      <c r="C20" s="2">
        <v>0</v>
      </c>
      <c r="D20" s="2">
        <v>0</v>
      </c>
      <c r="E20" s="2">
        <v>0</v>
      </c>
      <c r="F20" s="2">
        <v>0</v>
      </c>
      <c r="G20" s="2">
        <v>0</v>
      </c>
      <c r="AG20" s="9" t="s">
        <v>112</v>
      </c>
      <c r="AH20" s="20">
        <v>0</v>
      </c>
      <c r="AI20" s="20">
        <v>0</v>
      </c>
      <c r="AJ20" s="20">
        <v>0</v>
      </c>
      <c r="AK20" s="20">
        <v>0</v>
      </c>
      <c r="AL20" s="20">
        <v>0</v>
      </c>
      <c r="AM20" s="20">
        <v>0</v>
      </c>
    </row>
    <row r="21">
      <c r="A21" s="2" t="s">
        <v>113</v>
      </c>
      <c r="B21" s="2">
        <v>0</v>
      </c>
      <c r="C21" s="2">
        <v>0</v>
      </c>
      <c r="D21" s="2">
        <v>0</v>
      </c>
      <c r="E21" s="2">
        <v>0</v>
      </c>
      <c r="F21" s="2">
        <v>0</v>
      </c>
      <c r="G21" s="2">
        <v>0</v>
      </c>
      <c r="AG21" s="9" t="s">
        <v>113</v>
      </c>
      <c r="AH21" s="20">
        <v>0</v>
      </c>
      <c r="AI21" s="20">
        <v>0</v>
      </c>
      <c r="AJ21" s="20">
        <v>0</v>
      </c>
      <c r="AK21" s="20">
        <v>0</v>
      </c>
      <c r="AL21" s="20">
        <v>0</v>
      </c>
      <c r="AM21" s="20">
        <v>0</v>
      </c>
    </row>
    <row r="22">
      <c r="A22" s="2" t="s">
        <v>114</v>
      </c>
      <c r="B22" s="2">
        <v>0</v>
      </c>
      <c r="C22" s="2">
        <v>0</v>
      </c>
      <c r="D22" s="2">
        <v>0</v>
      </c>
      <c r="E22" s="2">
        <v>0.70000000000000007</v>
      </c>
      <c r="F22" s="2">
        <v>0</v>
      </c>
      <c r="G22" s="2">
        <v>0.30000000000000004</v>
      </c>
      <c r="AG22" s="9" t="s">
        <v>114</v>
      </c>
      <c r="AH22" s="20">
        <v>0</v>
      </c>
      <c r="AI22" s="20">
        <v>0</v>
      </c>
      <c r="AJ22" s="20">
        <v>0</v>
      </c>
      <c r="AK22" s="20">
        <v>0</v>
      </c>
      <c r="AL22" s="20">
        <v>0</v>
      </c>
      <c r="AM22" s="20">
        <v>0</v>
      </c>
    </row>
    <row r="23" x14ac:dyDescent="0.25">
      <c r="A23" s="2" t="s">
        <v>115</v>
      </c>
      <c r="B23" s="2">
        <v>0</v>
      </c>
      <c r="C23" s="2">
        <v>0.30000000000000004</v>
      </c>
      <c r="D23" s="2">
        <v>1</v>
      </c>
      <c r="E23" s="2">
        <v>1.1000000000000001</v>
      </c>
      <c r="F23" s="2">
        <v>1</v>
      </c>
      <c r="G23" s="2">
        <v>0.70000000000000007</v>
      </c>
      <c r="Q23" s="15" t="s">
        <v>361</v>
      </c>
      <c r="AG23" s="9" t="s">
        <v>115</v>
      </c>
      <c r="AH23" s="20">
        <v>0</v>
      </c>
      <c r="AI23" s="20">
        <v>0</v>
      </c>
      <c r="AJ23" s="20">
        <v>0</v>
      </c>
      <c r="AK23" s="20">
        <v>0</v>
      </c>
      <c r="AL23" s="20">
        <v>0</v>
      </c>
      <c r="AM23" s="20">
        <v>0</v>
      </c>
    </row>
    <row r="24" x14ac:dyDescent="0.25">
      <c r="A24" s="2" t="s">
        <v>116</v>
      </c>
      <c r="B24" s="2">
        <v>1</v>
      </c>
      <c r="C24" s="2">
        <v>1</v>
      </c>
      <c r="D24" s="2">
        <v>0</v>
      </c>
      <c r="E24" s="2">
        <v>0</v>
      </c>
      <c r="F24" s="2">
        <v>1</v>
      </c>
      <c r="G24" s="2">
        <v>0.5</v>
      </c>
      <c r="Q24" s="15" t="s">
        <v>362</v>
      </c>
      <c r="AG24" s="9" t="s">
        <v>116</v>
      </c>
      <c r="AH24" s="20">
        <v>0</v>
      </c>
      <c r="AI24" s="20">
        <v>0</v>
      </c>
      <c r="AJ24" s="20">
        <v>0</v>
      </c>
      <c r="AK24" s="20">
        <v>0</v>
      </c>
      <c r="AL24" s="20">
        <v>0</v>
      </c>
      <c r="AM24" s="20">
        <v>0</v>
      </c>
    </row>
    <row r="25">
      <c r="A25" s="2" t="s">
        <v>117</v>
      </c>
      <c r="B25" s="2">
        <v>1</v>
      </c>
      <c r="C25" s="2">
        <v>1</v>
      </c>
      <c r="D25" s="2">
        <v>1</v>
      </c>
      <c r="E25" s="2">
        <v>1.6000000000000001</v>
      </c>
      <c r="F25" s="2">
        <v>2</v>
      </c>
      <c r="G25" s="2">
        <v>1.3</v>
      </c>
      <c r="AG25" s="9" t="s">
        <v>117</v>
      </c>
      <c r="AH25" s="20">
        <v>0</v>
      </c>
      <c r="AI25" s="20">
        <v>0</v>
      </c>
      <c r="AJ25" s="20">
        <v>0</v>
      </c>
      <c r="AK25" s="20">
        <v>0</v>
      </c>
      <c r="AL25" s="20">
        <v>0</v>
      </c>
      <c r="AM25" s="20">
        <v>0</v>
      </c>
    </row>
    <row r="26" x14ac:dyDescent="0.25">
      <c r="A26" s="2" t="s">
        <v>118</v>
      </c>
      <c r="B26" s="2">
        <v>1</v>
      </c>
      <c r="C26" s="2">
        <v>1.3</v>
      </c>
      <c r="D26" s="2">
        <v>1</v>
      </c>
      <c r="E26" s="2">
        <v>2.2000000000000002</v>
      </c>
      <c r="F26" s="2">
        <v>2</v>
      </c>
      <c r="G26" s="2">
        <v>1.8</v>
      </c>
      <c r="Q26" s="2" t="s">
        <v>0</v>
      </c>
      <c r="R26" s="22" t="s">
        <v>96</v>
      </c>
      <c r="S26" s="2" t="s">
        <v>355</v>
      </c>
      <c r="T26" s="2" t="s">
        <v>356</v>
      </c>
      <c r="U26" s="2" t="s">
        <v>357</v>
      </c>
      <c r="V26" s="2" t="s">
        <v>358</v>
      </c>
      <c r="W26" s="2" t="s">
        <v>359</v>
      </c>
      <c r="X26" s="2" t="s">
        <v>360</v>
      </c>
      <c r="AG26" s="9" t="s">
        <v>118</v>
      </c>
      <c r="AH26" s="20">
        <v>0</v>
      </c>
      <c r="AI26" s="20">
        <v>0</v>
      </c>
      <c r="AJ26" s="20">
        <v>0</v>
      </c>
      <c r="AK26" s="20">
        <v>0</v>
      </c>
      <c r="AL26" s="20">
        <v>0</v>
      </c>
      <c r="AM26" s="20">
        <v>0</v>
      </c>
    </row>
    <row r="27" x14ac:dyDescent="0.25">
      <c r="A27" s="2" t="s">
        <v>119</v>
      </c>
      <c r="B27" s="2">
        <v>2</v>
      </c>
      <c r="C27" s="2">
        <v>4</v>
      </c>
      <c r="D27" s="2">
        <v>2</v>
      </c>
      <c r="E27" s="2">
        <v>2.9000000000000004</v>
      </c>
      <c r="F27" s="2">
        <v>4</v>
      </c>
      <c r="G27" s="2">
        <v>3.4000000000000004</v>
      </c>
      <c r="Q27" s="2" t="s">
        <v>1</v>
      </c>
      <c r="R27" s="22" t="s">
        <v>352</v>
      </c>
      <c r="S27" s="2">
        <v>0.70799999999999996</v>
      </c>
      <c r="T27" s="2">
        <v>0.66100001335144043</v>
      </c>
      <c r="U27" s="2">
        <v>0.75800001621246338</v>
      </c>
      <c r="V27" s="2">
        <v>0.44800000000000001</v>
      </c>
      <c r="W27" s="2">
        <v>0.38199999928474426</v>
      </c>
      <c r="X27" s="2">
        <v>0.52499997615814209</v>
      </c>
      <c r="AG27" s="9" t="s">
        <v>119</v>
      </c>
      <c r="AH27" s="20">
        <v>0</v>
      </c>
      <c r="AI27" s="20">
        <v>0.30000000000000004</v>
      </c>
      <c r="AJ27" s="20">
        <v>0</v>
      </c>
      <c r="AK27" s="20">
        <v>0</v>
      </c>
      <c r="AL27" s="20">
        <v>0</v>
      </c>
      <c r="AM27" s="20">
        <v>0.20000000000000001</v>
      </c>
    </row>
    <row r="28" x14ac:dyDescent="0.25">
      <c r="A28" s="2" t="s">
        <v>120</v>
      </c>
      <c r="B28" s="2">
        <v>5</v>
      </c>
      <c r="C28" s="2">
        <v>9.5</v>
      </c>
      <c r="D28" s="2">
        <v>2</v>
      </c>
      <c r="E28" s="2">
        <v>3</v>
      </c>
      <c r="F28" s="2">
        <v>7</v>
      </c>
      <c r="G28" s="2">
        <v>6.1000000000000005</v>
      </c>
      <c r="Q28" s="2" t="s">
        <v>1</v>
      </c>
      <c r="R28" s="22" t="s">
        <v>353</v>
      </c>
      <c r="S28" s="2">
        <v>0.73299999999999998</v>
      </c>
      <c r="T28" s="2">
        <v>0.68400001525878906</v>
      </c>
      <c r="U28" s="2">
        <v>0.7850000262260437</v>
      </c>
      <c r="V28" s="2">
        <v>0.48999999999999999</v>
      </c>
      <c r="W28" s="2">
        <v>0.43200001120567322</v>
      </c>
      <c r="X28" s="2">
        <v>0.55500000715255737</v>
      </c>
      <c r="AG28" s="9" t="s">
        <v>120</v>
      </c>
      <c r="AH28" s="20">
        <v>0</v>
      </c>
      <c r="AI28" s="20">
        <v>0.70000000000000007</v>
      </c>
      <c r="AJ28" s="20">
        <v>0</v>
      </c>
      <c r="AK28" s="20">
        <v>0.30000000000000004</v>
      </c>
      <c r="AL28" s="20">
        <v>1</v>
      </c>
      <c r="AM28" s="20">
        <v>0.5</v>
      </c>
    </row>
    <row r="29" x14ac:dyDescent="0.25">
      <c r="A29" s="2" t="s">
        <v>121</v>
      </c>
      <c r="B29" s="2">
        <v>11</v>
      </c>
      <c r="C29" s="2">
        <v>17.400000000000002</v>
      </c>
      <c r="D29" s="2">
        <v>5</v>
      </c>
      <c r="E29" s="2">
        <v>7.1000000000000005</v>
      </c>
      <c r="F29" s="2">
        <v>15</v>
      </c>
      <c r="G29" s="2">
        <v>12.100000000000001</v>
      </c>
      <c r="Q29" s="2" t="s">
        <v>1</v>
      </c>
      <c r="R29" s="22" t="s">
        <v>354</v>
      </c>
      <c r="S29" s="2">
        <v>0.74099999999999999</v>
      </c>
      <c r="T29" s="2">
        <v>0.69999998807907104</v>
      </c>
      <c r="U29" s="2">
        <v>0.7839999794960022</v>
      </c>
      <c r="V29" s="2">
        <v>0.505</v>
      </c>
      <c r="W29" s="2">
        <v>0.45100000500679016</v>
      </c>
      <c r="X29" s="2">
        <v>0.56599998474121094</v>
      </c>
      <c r="AG29" s="9" t="s">
        <v>121</v>
      </c>
      <c r="AH29" s="20">
        <v>3</v>
      </c>
      <c r="AI29" s="20">
        <v>4.2000000000000002</v>
      </c>
      <c r="AJ29" s="20">
        <v>1</v>
      </c>
      <c r="AK29" s="20">
        <v>1.8</v>
      </c>
      <c r="AL29" s="20">
        <v>4</v>
      </c>
      <c r="AM29" s="20">
        <v>3</v>
      </c>
    </row>
    <row r="30" x14ac:dyDescent="0.25">
      <c r="A30" s="2" t="s">
        <v>122</v>
      </c>
      <c r="B30" s="2">
        <v>16</v>
      </c>
      <c r="C30" s="2">
        <v>24.200000000000003</v>
      </c>
      <c r="D30" s="2">
        <v>7</v>
      </c>
      <c r="E30" s="2">
        <v>10.700000000000001</v>
      </c>
      <c r="F30" s="2">
        <v>23</v>
      </c>
      <c r="G30" s="2">
        <v>17.300000000000001</v>
      </c>
      <c r="Q30" s="2" t="s">
        <v>1</v>
      </c>
      <c r="R30" s="22" t="s">
        <v>97</v>
      </c>
      <c r="S30" s="2">
        <v>0.70200000000000007</v>
      </c>
      <c r="T30" s="2">
        <v>0.66200000047683716</v>
      </c>
      <c r="U30" s="2">
        <v>0.74500000476837158</v>
      </c>
      <c r="V30" s="2">
        <v>0.41500000000000004</v>
      </c>
      <c r="W30" s="2">
        <v>0.36800000071525574</v>
      </c>
      <c r="X30" s="2">
        <v>0.46900001168251038</v>
      </c>
      <c r="AG30" s="9" t="s">
        <v>122</v>
      </c>
      <c r="AH30" s="20">
        <v>5</v>
      </c>
      <c r="AI30" s="20">
        <v>7.8000000000000007</v>
      </c>
      <c r="AJ30" s="20">
        <v>1</v>
      </c>
      <c r="AK30" s="20">
        <v>2.1000000000000001</v>
      </c>
      <c r="AL30" s="20">
        <v>6</v>
      </c>
      <c r="AM30" s="20">
        <v>4.9000000000000004</v>
      </c>
    </row>
    <row r="31" x14ac:dyDescent="0.25">
      <c r="A31" s="2" t="s">
        <v>123</v>
      </c>
      <c r="B31" s="2">
        <v>24</v>
      </c>
      <c r="C31" s="2">
        <v>40.800000000000004</v>
      </c>
      <c r="D31" s="2">
        <v>12</v>
      </c>
      <c r="E31" s="2">
        <v>20</v>
      </c>
      <c r="F31" s="2">
        <v>37</v>
      </c>
      <c r="G31" s="2">
        <v>30.200000000000003</v>
      </c>
      <c r="Q31" s="22" t="s">
        <v>2</v>
      </c>
      <c r="R31" s="22" t="s">
        <v>352</v>
      </c>
      <c r="S31" s="2">
        <v>0.66400000000000003</v>
      </c>
      <c r="T31" s="2">
        <v>0.60000002384185791</v>
      </c>
      <c r="U31" s="2">
        <v>0.73500001430511475</v>
      </c>
      <c r="V31" s="2">
        <v>0.39100000000000001</v>
      </c>
      <c r="W31" s="2">
        <v>0.31999999284744263</v>
      </c>
      <c r="X31" s="2">
        <v>0.4779999852180481</v>
      </c>
      <c r="AG31" s="9" t="s">
        <v>123</v>
      </c>
      <c r="AH31" s="20">
        <v>9</v>
      </c>
      <c r="AI31" s="20">
        <v>15.4</v>
      </c>
      <c r="AJ31" s="20">
        <v>4</v>
      </c>
      <c r="AK31" s="20">
        <v>6.5</v>
      </c>
      <c r="AL31" s="20">
        <v>13</v>
      </c>
      <c r="AM31" s="20">
        <v>10.800000000000001</v>
      </c>
    </row>
    <row r="32" x14ac:dyDescent="0.25">
      <c r="A32" s="2" t="s">
        <v>124</v>
      </c>
      <c r="B32" s="2">
        <v>24</v>
      </c>
      <c r="C32" s="2">
        <v>47.200000000000003</v>
      </c>
      <c r="D32" s="2">
        <v>14</v>
      </c>
      <c r="E32" s="2">
        <v>27.700000000000003</v>
      </c>
      <c r="F32" s="2">
        <v>38</v>
      </c>
      <c r="G32" s="2">
        <v>37.300000000000004</v>
      </c>
      <c r="Q32" s="22" t="s">
        <v>2</v>
      </c>
      <c r="R32" s="22" t="s">
        <v>353</v>
      </c>
      <c r="S32" s="2">
        <v>0.75</v>
      </c>
      <c r="T32" s="2">
        <v>0.69099998474121094</v>
      </c>
      <c r="U32" s="2">
        <v>0.81400001049041748</v>
      </c>
      <c r="V32" s="2">
        <v>0.51400000000000001</v>
      </c>
      <c r="W32" s="2">
        <v>0.43399998545646667</v>
      </c>
      <c r="X32" s="2">
        <v>0.60799998044967651</v>
      </c>
      <c r="AG32" s="9" t="s">
        <v>124</v>
      </c>
      <c r="AH32" s="20">
        <v>8</v>
      </c>
      <c r="AI32" s="20">
        <v>16.100000000000001</v>
      </c>
      <c r="AJ32" s="20">
        <v>4</v>
      </c>
      <c r="AK32" s="20">
        <v>8.0999999999999996</v>
      </c>
      <c r="AL32" s="20">
        <v>12</v>
      </c>
      <c r="AM32" s="20">
        <v>12.100000000000001</v>
      </c>
    </row>
    <row r="33" x14ac:dyDescent="0.25">
      <c r="A33" s="2" t="s">
        <v>125</v>
      </c>
      <c r="B33" s="2">
        <v>24</v>
      </c>
      <c r="C33" s="2">
        <v>53.700000000000003</v>
      </c>
      <c r="D33" s="2">
        <v>8</v>
      </c>
      <c r="E33" s="2">
        <v>18.400000000000002</v>
      </c>
      <c r="F33" s="2">
        <v>32</v>
      </c>
      <c r="G33" s="2">
        <v>35.700000000000003</v>
      </c>
      <c r="Q33" s="22" t="s">
        <v>2</v>
      </c>
      <c r="R33" s="22" t="s">
        <v>354</v>
      </c>
      <c r="S33" s="2">
        <v>0.73199999999999998</v>
      </c>
      <c r="T33" s="2">
        <v>0.67799997329711914</v>
      </c>
      <c r="U33" s="2">
        <v>0.79000002145767212</v>
      </c>
      <c r="V33" s="2">
        <v>0.52000000000000002</v>
      </c>
      <c r="W33" s="2">
        <v>0.44900000095367432</v>
      </c>
      <c r="X33" s="2">
        <v>0.60199999809265137</v>
      </c>
      <c r="AG33" s="9" t="s">
        <v>125</v>
      </c>
      <c r="AH33" s="20">
        <v>11</v>
      </c>
      <c r="AI33" s="20">
        <v>25.5</v>
      </c>
      <c r="AJ33" s="20">
        <v>4</v>
      </c>
      <c r="AK33" s="20">
        <v>8.3000000000000007</v>
      </c>
      <c r="AL33" s="20">
        <v>15</v>
      </c>
      <c r="AM33" s="20">
        <v>16.699999999999999</v>
      </c>
    </row>
    <row r="34" x14ac:dyDescent="0.25">
      <c r="A34" s="2" t="s">
        <v>126</v>
      </c>
      <c r="B34" s="2">
        <v>21</v>
      </c>
      <c r="C34" s="2">
        <v>55.900000000000006</v>
      </c>
      <c r="D34" s="2">
        <v>10</v>
      </c>
      <c r="E34" s="2">
        <v>23.800000000000001</v>
      </c>
      <c r="F34" s="2">
        <v>31</v>
      </c>
      <c r="G34" s="2">
        <v>39</v>
      </c>
      <c r="Q34" s="22" t="s">
        <v>2</v>
      </c>
      <c r="R34" s="22" t="s">
        <v>97</v>
      </c>
      <c r="S34" s="2">
        <v>0.77500000000000002</v>
      </c>
      <c r="T34" s="2">
        <v>0.72500002384185791</v>
      </c>
      <c r="U34" s="2">
        <v>0.82800000905990601</v>
      </c>
      <c r="V34" s="2">
        <v>0.51600000000000001</v>
      </c>
      <c r="W34" s="2">
        <v>0.44499999284744263</v>
      </c>
      <c r="X34" s="2">
        <v>0.59899997711181641</v>
      </c>
      <c r="AG34" s="9" t="s">
        <v>126</v>
      </c>
      <c r="AH34" s="20">
        <v>11</v>
      </c>
      <c r="AI34" s="20">
        <v>28.5</v>
      </c>
      <c r="AJ34" s="20">
        <v>5</v>
      </c>
      <c r="AK34" s="20">
        <v>11.9</v>
      </c>
      <c r="AL34" s="20">
        <v>16</v>
      </c>
      <c r="AM34" s="20">
        <v>19.800000000000001</v>
      </c>
    </row>
    <row r="35" x14ac:dyDescent="0.25">
      <c r="A35" s="2" t="s">
        <v>127</v>
      </c>
      <c r="B35" s="2">
        <v>14</v>
      </c>
      <c r="C35" s="2">
        <v>50</v>
      </c>
      <c r="D35" s="2">
        <v>10</v>
      </c>
      <c r="E35" s="2">
        <v>31.5</v>
      </c>
      <c r="F35" s="2">
        <v>24</v>
      </c>
      <c r="G35" s="2">
        <v>39.900000000000006</v>
      </c>
      <c r="Q35" s="22" t="s">
        <v>3</v>
      </c>
      <c r="R35" s="22" t="s">
        <v>352</v>
      </c>
      <c r="S35" s="2">
        <v>0.69100000000000006</v>
      </c>
      <c r="T35" s="2">
        <v>0.65299999713897705</v>
      </c>
      <c r="U35" s="2">
        <v>0.73100000619888306</v>
      </c>
      <c r="V35" s="2">
        <v>0.42899999999999999</v>
      </c>
      <c r="W35" s="2">
        <v>0.37900000810623169</v>
      </c>
      <c r="X35" s="2">
        <v>0.48500001430511475</v>
      </c>
      <c r="AG35" s="9" t="s">
        <v>127</v>
      </c>
      <c r="AH35" s="20">
        <v>9</v>
      </c>
      <c r="AI35" s="20">
        <v>32.300000000000004</v>
      </c>
      <c r="AJ35" s="20">
        <v>3</v>
      </c>
      <c r="AK35" s="20">
        <v>9.9000000000000004</v>
      </c>
      <c r="AL35" s="20">
        <v>12</v>
      </c>
      <c r="AM35" s="20">
        <v>20.100000000000001</v>
      </c>
    </row>
    <row r="36" x14ac:dyDescent="0.25">
      <c r="A36" s="2" t="s">
        <v>128</v>
      </c>
      <c r="B36" s="2">
        <v>9</v>
      </c>
      <c r="C36" s="2">
        <v>51</v>
      </c>
      <c r="D36" s="2">
        <v>5</v>
      </c>
      <c r="E36" s="2">
        <v>19.200000000000003</v>
      </c>
      <c r="F36" s="2">
        <v>14</v>
      </c>
      <c r="G36" s="2">
        <v>32.700000000000003</v>
      </c>
      <c r="Q36" s="22" t="s">
        <v>3</v>
      </c>
      <c r="R36" s="22" t="s">
        <v>353</v>
      </c>
      <c r="S36" s="2">
        <v>0.73799999999999999</v>
      </c>
      <c r="T36" s="2">
        <v>0.69999998807907104</v>
      </c>
      <c r="U36" s="2">
        <v>0.77799999713897705</v>
      </c>
      <c r="V36" s="2">
        <v>0.49399999999999999</v>
      </c>
      <c r="W36" s="2">
        <v>0.44600000977516174</v>
      </c>
      <c r="X36" s="2">
        <v>0.54699999094009399</v>
      </c>
      <c r="AG36" s="9" t="s">
        <v>128</v>
      </c>
      <c r="AH36" s="20">
        <v>6</v>
      </c>
      <c r="AI36" s="20">
        <v>32.899999999999999</v>
      </c>
      <c r="AJ36" s="20">
        <v>4</v>
      </c>
      <c r="AK36" s="20">
        <v>18.400000000000002</v>
      </c>
      <c r="AL36" s="20">
        <v>10</v>
      </c>
      <c r="AM36" s="20">
        <v>24.5</v>
      </c>
    </row>
    <row r="37" x14ac:dyDescent="0.25">
      <c r="A37" s="2" t="s">
        <v>129</v>
      </c>
      <c r="B37" s="2">
        <v>4</v>
      </c>
      <c r="C37" s="2">
        <v>41.600000000000001</v>
      </c>
      <c r="D37" s="2">
        <v>3</v>
      </c>
      <c r="E37" s="2">
        <v>20.700000000000003</v>
      </c>
      <c r="F37" s="2">
        <v>7</v>
      </c>
      <c r="G37" s="2">
        <v>28.5</v>
      </c>
      <c r="Q37" s="22" t="s">
        <v>3</v>
      </c>
      <c r="R37" s="22" t="s">
        <v>354</v>
      </c>
      <c r="S37" s="2">
        <v>0.73799999999999999</v>
      </c>
      <c r="T37" s="2">
        <v>0.70499998331069946</v>
      </c>
      <c r="U37" s="2">
        <v>0.7720000147819519</v>
      </c>
      <c r="V37" s="2">
        <v>0.50800000000000001</v>
      </c>
      <c r="W37" s="2">
        <v>0.46399998664855957</v>
      </c>
      <c r="X37" s="2">
        <v>0.5559999942779541</v>
      </c>
      <c r="AG37" s="9" t="s">
        <v>129</v>
      </c>
      <c r="AH37" s="20">
        <v>4</v>
      </c>
      <c r="AI37" s="20">
        <v>43.800000000000004</v>
      </c>
      <c r="AJ37" s="20">
        <v>3</v>
      </c>
      <c r="AK37" s="20">
        <v>18.100000000000001</v>
      </c>
      <c r="AL37" s="20">
        <v>7</v>
      </c>
      <c r="AM37" s="20">
        <v>27.600000000000001</v>
      </c>
    </row>
    <row r="38" x14ac:dyDescent="0.25">
      <c r="A38" s="2" t="s">
        <v>130</v>
      </c>
      <c r="B38" s="2">
        <v>2</v>
      </c>
      <c r="C38" s="2">
        <v>46.5</v>
      </c>
      <c r="D38" s="2">
        <v>3</v>
      </c>
      <c r="E38" s="2">
        <v>33.899999999999999</v>
      </c>
      <c r="F38" s="2">
        <v>5</v>
      </c>
      <c r="G38" s="2">
        <v>37.600000000000001</v>
      </c>
      <c r="Q38" s="22" t="s">
        <v>3</v>
      </c>
      <c r="R38" s="22" t="s">
        <v>97</v>
      </c>
      <c r="S38" s="2">
        <v>0.72599999999999998</v>
      </c>
      <c r="T38" s="2">
        <v>0.6940000057220459</v>
      </c>
      <c r="U38" s="2">
        <v>0.75900000333786011</v>
      </c>
      <c r="V38" s="2">
        <v>0.44500000000000001</v>
      </c>
      <c r="W38" s="2">
        <v>0.40400001406669617</v>
      </c>
      <c r="X38" s="2">
        <v>0.49000000953674316</v>
      </c>
      <c r="AG38" s="9" t="s">
        <v>130</v>
      </c>
      <c r="AH38" s="20">
        <v>1</v>
      </c>
      <c r="AI38" s="20">
        <v>25.800000000000001</v>
      </c>
      <c r="AJ38" s="20">
        <v>3</v>
      </c>
      <c r="AK38" s="20">
        <v>27.5</v>
      </c>
      <c r="AL38" s="20">
        <v>4</v>
      </c>
      <c r="AM38" s="20">
        <v>27</v>
      </c>
    </row>
    <row r="39" x14ac:dyDescent="0.25">
      <c r="AG39" s="21"/>
    </row>
    <row r="40" x14ac:dyDescent="0.25">
      <c r="Q40" s="22"/>
    </row>
    <row r="41" x14ac:dyDescent="0.25">
      <c r="A41" s="15" t="s">
        <v>139</v>
      </c>
      <c r="Q41" s="15"/>
      <c r="AG41" s="19" t="s">
        <v>279</v>
      </c>
    </row>
    <row r="42" x14ac:dyDescent="0.25">
      <c r="A42" s="15" t="s">
        <v>140</v>
      </c>
      <c r="Q42" s="15"/>
      <c r="AG42" s="19" t="s">
        <v>280</v>
      </c>
    </row>
    <row r="44">
      <c r="A44" s="2" t="s">
        <v>134</v>
      </c>
      <c r="B44" s="2" t="s">
        <v>135</v>
      </c>
      <c r="C44" s="2" t="s">
        <v>134</v>
      </c>
      <c r="D44" s="2" t="s">
        <v>134</v>
      </c>
      <c r="E44" s="2" t="s">
        <v>136</v>
      </c>
      <c r="F44" s="2" t="s">
        <v>134</v>
      </c>
      <c r="G44" s="2" t="s">
        <v>134</v>
      </c>
      <c r="H44" s="2" t="s">
        <v>137</v>
      </c>
      <c r="AG44" s="9" t="s">
        <v>134</v>
      </c>
      <c r="AH44" s="20" t="s">
        <v>135</v>
      </c>
      <c r="AI44" s="20" t="s">
        <v>134</v>
      </c>
      <c r="AJ44" s="20" t="s">
        <v>134</v>
      </c>
      <c r="AK44" s="20" t="s">
        <v>136</v>
      </c>
      <c r="AL44" s="20" t="s">
        <v>134</v>
      </c>
      <c r="AM44" s="20" t="s">
        <v>134</v>
      </c>
      <c r="AN44" s="20" t="s">
        <v>137</v>
      </c>
    </row>
    <row r="45" x14ac:dyDescent="0.25">
      <c r="A45" s="2" t="s">
        <v>61</v>
      </c>
      <c r="B45" s="2" t="s">
        <v>99</v>
      </c>
      <c r="C45" s="2" t="s">
        <v>104</v>
      </c>
      <c r="D45" s="2" t="s">
        <v>138</v>
      </c>
      <c r="E45" s="2" t="s">
        <v>99</v>
      </c>
      <c r="F45" s="2" t="s">
        <v>104</v>
      </c>
      <c r="G45" s="2" t="s">
        <v>138</v>
      </c>
      <c r="H45" s="2" t="s">
        <v>99</v>
      </c>
      <c r="I45" s="2" t="s">
        <v>104</v>
      </c>
      <c r="J45" s="2" t="s">
        <v>138</v>
      </c>
      <c r="R45" s="22"/>
      <c r="S45" s="22"/>
      <c r="T45" s="22"/>
      <c r="U45" s="22"/>
      <c r="V45" s="22"/>
      <c r="W45" s="22"/>
      <c r="X45" s="22"/>
      <c r="Y45" s="22"/>
      <c r="Z45" s="22"/>
      <c r="AA45" s="22"/>
      <c r="AG45" s="9" t="s">
        <v>277</v>
      </c>
      <c r="AH45" s="21" t="s">
        <v>263</v>
      </c>
      <c r="AI45" s="21" t="s">
        <v>268</v>
      </c>
      <c r="AJ45" s="21" t="s">
        <v>278</v>
      </c>
      <c r="AK45" s="21" t="s">
        <v>263</v>
      </c>
      <c r="AL45" s="21" t="s">
        <v>268</v>
      </c>
      <c r="AM45" s="21" t="s">
        <v>278</v>
      </c>
      <c r="AN45" s="21" t="s">
        <v>263</v>
      </c>
      <c r="AO45" s="21" t="s">
        <v>268</v>
      </c>
      <c r="AP45" s="21" t="s">
        <v>278</v>
      </c>
    </row>
    <row r="46" x14ac:dyDescent="0.25">
      <c r="A46" s="2">
        <v>1996</v>
      </c>
      <c r="B46" s="2">
        <v>103</v>
      </c>
      <c r="C46" s="2">
        <v>21</v>
      </c>
      <c r="D46" s="2">
        <v>19.387050628662109</v>
      </c>
      <c r="E46" s="2">
        <v>51</v>
      </c>
      <c r="F46" s="2">
        <v>7.4000000000000004</v>
      </c>
      <c r="G46" s="2">
        <v>6.964202880859375</v>
      </c>
      <c r="H46" s="2">
        <v>154</v>
      </c>
      <c r="I46" s="2">
        <v>12.9</v>
      </c>
      <c r="J46" s="2">
        <v>12.201312065124512</v>
      </c>
      <c r="R46" s="22"/>
      <c r="S46" s="22"/>
      <c r="T46" s="22"/>
      <c r="U46" s="22"/>
      <c r="V46" s="22"/>
      <c r="W46" s="22"/>
      <c r="X46" s="22"/>
      <c r="Y46" s="22"/>
      <c r="Z46" s="22"/>
      <c r="AA46" s="22"/>
      <c r="AG46" s="9">
        <v>1996</v>
      </c>
      <c r="AH46" s="20">
        <v>35</v>
      </c>
      <c r="AI46" s="20">
        <v>6.6000000000000005</v>
      </c>
      <c r="AJ46" s="20">
        <v>6.5819559097290039</v>
      </c>
      <c r="AK46" s="20">
        <v>28</v>
      </c>
      <c r="AL46" s="20">
        <v>4.2000000000000002</v>
      </c>
      <c r="AM46" s="20">
        <v>2.8920526504516602</v>
      </c>
      <c r="AN46" s="20">
        <v>63</v>
      </c>
      <c r="AO46" s="20">
        <v>5.4000000000000004</v>
      </c>
      <c r="AP46" s="20">
        <v>4.4809379577636719</v>
      </c>
    </row>
    <row r="47" x14ac:dyDescent="0.25">
      <c r="A47" s="2">
        <v>1997</v>
      </c>
      <c r="B47" s="2">
        <v>105</v>
      </c>
      <c r="C47" s="2">
        <v>20.300000000000001</v>
      </c>
      <c r="D47" s="2">
        <v>18.565202713012695</v>
      </c>
      <c r="E47" s="2">
        <v>44</v>
      </c>
      <c r="F47" s="2">
        <v>6.4000000000000004</v>
      </c>
      <c r="G47" s="2">
        <v>6.687598705291748</v>
      </c>
      <c r="H47" s="2">
        <v>149</v>
      </c>
      <c r="I47" s="2">
        <v>12.4</v>
      </c>
      <c r="J47" s="2">
        <v>11.697756767272949</v>
      </c>
      <c r="R47" s="22"/>
      <c r="S47" s="22"/>
      <c r="T47" s="22"/>
      <c r="U47" s="22"/>
      <c r="V47" s="22"/>
      <c r="W47" s="22"/>
      <c r="X47" s="22"/>
      <c r="Y47" s="22"/>
      <c r="Z47" s="22"/>
      <c r="AA47" s="22"/>
      <c r="AG47" s="9">
        <v>1997</v>
      </c>
      <c r="AH47" s="20">
        <v>36</v>
      </c>
      <c r="AI47" s="20">
        <v>7.3000000000000007</v>
      </c>
      <c r="AJ47" s="20">
        <v>6.5119028091430664</v>
      </c>
      <c r="AK47" s="20">
        <v>22</v>
      </c>
      <c r="AL47" s="20">
        <v>3.2000000000000002</v>
      </c>
      <c r="AM47" s="20">
        <v>2.863245964050293</v>
      </c>
      <c r="AN47" s="20">
        <v>58</v>
      </c>
      <c r="AO47" s="20">
        <v>5</v>
      </c>
      <c r="AP47" s="20">
        <v>4.4395585060119629</v>
      </c>
    </row>
    <row r="48" x14ac:dyDescent="0.25">
      <c r="A48" s="2">
        <v>1998</v>
      </c>
      <c r="B48" s="2">
        <v>84</v>
      </c>
      <c r="C48" s="2">
        <v>16.900000000000002</v>
      </c>
      <c r="D48" s="2">
        <v>17.855903625488281</v>
      </c>
      <c r="E48" s="2">
        <v>40</v>
      </c>
      <c r="F48" s="2">
        <v>5.9000000000000004</v>
      </c>
      <c r="G48" s="2">
        <v>6.479708194732666</v>
      </c>
      <c r="H48" s="2">
        <v>124</v>
      </c>
      <c r="I48" s="2">
        <v>10.5</v>
      </c>
      <c r="J48" s="2">
        <v>11.285666465759277</v>
      </c>
      <c r="R48" s="22"/>
      <c r="S48" s="22"/>
      <c r="T48" s="22"/>
      <c r="U48" s="22"/>
      <c r="V48" s="22"/>
      <c r="W48" s="22"/>
      <c r="X48" s="22"/>
      <c r="Y48" s="22"/>
      <c r="Z48" s="22"/>
      <c r="AA48" s="22"/>
      <c r="AG48" s="9">
        <v>1998</v>
      </c>
      <c r="AH48" s="20">
        <v>36</v>
      </c>
      <c r="AI48" s="20">
        <v>7.3000000000000007</v>
      </c>
      <c r="AJ48" s="20">
        <v>6.4477701187133789</v>
      </c>
      <c r="AK48" s="20">
        <v>19</v>
      </c>
      <c r="AL48" s="20">
        <v>2.8000000000000003</v>
      </c>
      <c r="AM48" s="20">
        <v>2.8362343311309814</v>
      </c>
      <c r="AN48" s="20">
        <v>55</v>
      </c>
      <c r="AO48" s="20">
        <v>4.7000000000000002</v>
      </c>
      <c r="AP48" s="20">
        <v>4.4016933441162109</v>
      </c>
    </row>
    <row r="49" x14ac:dyDescent="0.25">
      <c r="A49" s="2">
        <v>1999</v>
      </c>
      <c r="B49" s="2">
        <v>92</v>
      </c>
      <c r="C49" s="2">
        <v>18.600000000000001</v>
      </c>
      <c r="D49" s="2">
        <v>17.273866653442383</v>
      </c>
      <c r="E49" s="2">
        <v>56</v>
      </c>
      <c r="F49" s="2">
        <v>8.3000000000000007</v>
      </c>
      <c r="G49" s="2">
        <v>6.3536438941955566</v>
      </c>
      <c r="H49" s="2">
        <v>148</v>
      </c>
      <c r="I49" s="2">
        <v>12.300000000000001</v>
      </c>
      <c r="J49" s="2">
        <v>10.979691505432129</v>
      </c>
      <c r="R49" s="22"/>
      <c r="S49" s="22"/>
      <c r="T49" s="22"/>
      <c r="U49" s="22"/>
      <c r="V49" s="22"/>
      <c r="W49" s="22"/>
      <c r="X49" s="22"/>
      <c r="Y49" s="22"/>
      <c r="Z49" s="22"/>
      <c r="AA49" s="22"/>
      <c r="AG49" s="9">
        <v>1999</v>
      </c>
      <c r="AH49" s="20">
        <v>27</v>
      </c>
      <c r="AI49" s="20">
        <v>5.6000000000000005</v>
      </c>
      <c r="AJ49" s="20">
        <v>6.391960620880127</v>
      </c>
      <c r="AK49" s="20">
        <v>30</v>
      </c>
      <c r="AL49" s="20">
        <v>4.4000000000000004</v>
      </c>
      <c r="AM49" s="20">
        <v>2.8117208480834961</v>
      </c>
      <c r="AN49" s="20">
        <v>57</v>
      </c>
      <c r="AO49" s="20">
        <v>4.9000000000000004</v>
      </c>
      <c r="AP49" s="20">
        <v>4.3688144683837891</v>
      </c>
      <c r="AV49" s="19" t="s">
        <v>329</v>
      </c>
    </row>
    <row r="50" x14ac:dyDescent="0.25">
      <c r="A50" s="2">
        <v>2000</v>
      </c>
      <c r="B50" s="2">
        <v>82</v>
      </c>
      <c r="C50" s="2">
        <v>15.100000000000001</v>
      </c>
      <c r="D50" s="2">
        <v>16.832717895507813</v>
      </c>
      <c r="E50" s="2">
        <v>42</v>
      </c>
      <c r="F50" s="2">
        <v>6.1000000000000005</v>
      </c>
      <c r="G50" s="2">
        <v>6.3236498832702637</v>
      </c>
      <c r="H50" s="2">
        <v>124</v>
      </c>
      <c r="I50" s="2">
        <v>10.100000000000001</v>
      </c>
      <c r="J50" s="2">
        <v>10.794460296630859</v>
      </c>
      <c r="R50" s="22"/>
      <c r="S50" s="22"/>
      <c r="T50" s="22"/>
      <c r="U50" s="22"/>
      <c r="V50" s="22"/>
      <c r="W50" s="22"/>
      <c r="X50" s="22"/>
      <c r="Y50" s="22"/>
      <c r="Z50" s="22"/>
      <c r="AA50" s="22"/>
      <c r="AG50" s="9">
        <v>2000</v>
      </c>
      <c r="AH50" s="20">
        <v>27</v>
      </c>
      <c r="AI50" s="20">
        <v>5.5</v>
      </c>
      <c r="AJ50" s="20">
        <v>6.3468146324157715</v>
      </c>
      <c r="AK50" s="20">
        <v>22</v>
      </c>
      <c r="AL50" s="20">
        <v>3.3000000000000003</v>
      </c>
      <c r="AM50" s="20">
        <v>2.7903861999511719</v>
      </c>
      <c r="AN50" s="20">
        <v>49</v>
      </c>
      <c r="AO50" s="20">
        <v>4.1000000000000005</v>
      </c>
      <c r="AP50" s="20">
        <v>4.3423600196838379</v>
      </c>
      <c r="AV50" s="19" t="s">
        <v>330</v>
      </c>
    </row>
    <row r="51" x14ac:dyDescent="0.25">
      <c r="A51" s="2">
        <v>2001</v>
      </c>
      <c r="B51" s="2">
        <v>91</v>
      </c>
      <c r="C51" s="2">
        <v>16.5</v>
      </c>
      <c r="D51" s="2">
        <v>16.541765213012695</v>
      </c>
      <c r="E51" s="2">
        <v>40</v>
      </c>
      <c r="F51" s="2">
        <v>5.8000000000000007</v>
      </c>
      <c r="G51" s="2">
        <v>6.4000258445739746</v>
      </c>
      <c r="H51" s="2">
        <v>131</v>
      </c>
      <c r="I51" s="2">
        <v>10.5</v>
      </c>
      <c r="J51" s="2">
        <v>10.739730834960938</v>
      </c>
      <c r="R51" s="22"/>
      <c r="S51" s="22"/>
      <c r="T51" s="22"/>
      <c r="U51" s="22"/>
      <c r="V51" s="22"/>
      <c r="W51" s="22"/>
      <c r="X51" s="22"/>
      <c r="Y51" s="22"/>
      <c r="Z51" s="22"/>
      <c r="AA51" s="22"/>
      <c r="AG51" s="9">
        <v>2001</v>
      </c>
      <c r="AH51" s="20">
        <v>35</v>
      </c>
      <c r="AI51" s="20">
        <v>7.3000000000000007</v>
      </c>
      <c r="AJ51" s="20">
        <v>6.3146481513977051</v>
      </c>
      <c r="AK51" s="20">
        <v>20</v>
      </c>
      <c r="AL51" s="20">
        <v>2.9000000000000004</v>
      </c>
      <c r="AM51" s="20">
        <v>2.7728996276855469</v>
      </c>
      <c r="AN51" s="20">
        <v>55</v>
      </c>
      <c r="AO51" s="20">
        <v>4.6000000000000005</v>
      </c>
      <c r="AP51" s="20">
        <v>4.3237543106079102</v>
      </c>
      <c r="AV51" s="19"/>
    </row>
    <row r="52" x14ac:dyDescent="0.25">
      <c r="A52" s="2">
        <v>2002</v>
      </c>
      <c r="B52" s="2">
        <v>87</v>
      </c>
      <c r="C52" s="2">
        <v>15.700000000000001</v>
      </c>
      <c r="D52" s="2">
        <v>16.393716812133789</v>
      </c>
      <c r="E52" s="2">
        <v>42</v>
      </c>
      <c r="F52" s="2">
        <v>5.9000000000000004</v>
      </c>
      <c r="G52" s="2">
        <v>6.568091869354248</v>
      </c>
      <c r="H52" s="2">
        <v>129</v>
      </c>
      <c r="I52" s="2">
        <v>10.200000000000001</v>
      </c>
      <c r="J52" s="2">
        <v>10.801864624023438</v>
      </c>
      <c r="R52" s="22"/>
      <c r="S52" s="22"/>
      <c r="T52" s="22"/>
      <c r="U52" s="22"/>
      <c r="V52" s="22"/>
      <c r="W52" s="22"/>
      <c r="X52" s="22"/>
      <c r="Y52" s="22"/>
      <c r="Z52" s="22"/>
      <c r="AA52" s="22"/>
      <c r="AG52" s="9">
        <v>2002</v>
      </c>
      <c r="AH52" s="20">
        <v>39</v>
      </c>
      <c r="AI52" s="20">
        <v>6.7000000000000002</v>
      </c>
      <c r="AJ52" s="20">
        <v>6.2977914810180664</v>
      </c>
      <c r="AK52" s="20">
        <v>19</v>
      </c>
      <c r="AL52" s="20">
        <v>2.7000000000000002</v>
      </c>
      <c r="AM52" s="20">
        <v>2.7599236965179443</v>
      </c>
      <c r="AN52" s="20">
        <v>58</v>
      </c>
      <c r="AO52" s="20">
        <v>4.5</v>
      </c>
      <c r="AP52" s="20">
        <v>4.3144340515136719</v>
      </c>
      <c r="AV52" s="21" t="s">
        <v>134</v>
      </c>
      <c r="AW52" s="2" t="s">
        <v>135</v>
      </c>
      <c r="AX52" s="2" t="s">
        <v>136</v>
      </c>
      <c r="AY52" s="2" t="s">
        <v>137</v>
      </c>
    </row>
    <row r="53" x14ac:dyDescent="0.25">
      <c r="A53" s="2">
        <v>2003</v>
      </c>
      <c r="B53" s="2">
        <v>83</v>
      </c>
      <c r="C53" s="2">
        <v>14.800000000000001</v>
      </c>
      <c r="D53" s="2">
        <v>16.380241394042969</v>
      </c>
      <c r="E53" s="2">
        <v>46</v>
      </c>
      <c r="F53" s="2">
        <v>6.4000000000000004</v>
      </c>
      <c r="G53" s="2">
        <v>6.8078622817993164</v>
      </c>
      <c r="H53" s="2">
        <v>129</v>
      </c>
      <c r="I53" s="2">
        <v>10.100000000000001</v>
      </c>
      <c r="J53" s="2">
        <v>10.964093208312988</v>
      </c>
      <c r="R53" s="22"/>
      <c r="S53" s="22"/>
      <c r="T53" s="22"/>
      <c r="U53" s="22"/>
      <c r="V53" s="22"/>
      <c r="W53" s="22"/>
      <c r="X53" s="22"/>
      <c r="Y53" s="22"/>
      <c r="Z53" s="22"/>
      <c r="AA53" s="22"/>
      <c r="AG53" s="9">
        <v>2003</v>
      </c>
      <c r="AH53" s="20">
        <v>30</v>
      </c>
      <c r="AI53" s="20">
        <v>5.7000000000000002</v>
      </c>
      <c r="AJ53" s="20">
        <v>6.2986516952514648</v>
      </c>
      <c r="AK53" s="20">
        <v>12</v>
      </c>
      <c r="AL53" s="20">
        <v>1.8</v>
      </c>
      <c r="AM53" s="20">
        <v>2.7521278858184814</v>
      </c>
      <c r="AN53" s="20">
        <v>42</v>
      </c>
      <c r="AO53" s="20">
        <v>3.5</v>
      </c>
      <c r="AP53" s="20">
        <v>4.3158750534057617</v>
      </c>
      <c r="AV53" s="21" t="s">
        <v>327</v>
      </c>
      <c r="AW53" s="2" t="s">
        <v>328</v>
      </c>
      <c r="AX53" s="2" t="s">
        <v>328</v>
      </c>
      <c r="AY53" s="2" t="s">
        <v>328</v>
      </c>
    </row>
    <row r="54" x14ac:dyDescent="0.25">
      <c r="A54" s="2">
        <v>2004</v>
      </c>
      <c r="B54" s="2">
        <v>106</v>
      </c>
      <c r="C54" s="2">
        <v>17.5</v>
      </c>
      <c r="D54" s="2">
        <v>16.496429443359375</v>
      </c>
      <c r="E54" s="2">
        <v>47</v>
      </c>
      <c r="F54" s="2">
        <v>6.5</v>
      </c>
      <c r="G54" s="2">
        <v>7.0985045433044434</v>
      </c>
      <c r="H54" s="2">
        <v>153</v>
      </c>
      <c r="I54" s="2">
        <v>11.5</v>
      </c>
      <c r="J54" s="2">
        <v>11.21168327331543</v>
      </c>
      <c r="R54" s="22"/>
      <c r="S54" s="22"/>
      <c r="T54" s="22"/>
      <c r="U54" s="22"/>
      <c r="V54" s="22"/>
      <c r="W54" s="22"/>
      <c r="X54" s="22"/>
      <c r="Y54" s="22"/>
      <c r="Z54" s="22"/>
      <c r="AA54" s="22"/>
      <c r="AG54" s="9">
        <v>2004</v>
      </c>
      <c r="AH54" s="20">
        <v>31</v>
      </c>
      <c r="AI54" s="20">
        <v>5.2000000000000002</v>
      </c>
      <c r="AJ54" s="20">
        <v>6.3197712898254395</v>
      </c>
      <c r="AK54" s="20">
        <v>19</v>
      </c>
      <c r="AL54" s="20">
        <v>2.7000000000000002</v>
      </c>
      <c r="AM54" s="20">
        <v>2.7502007484436035</v>
      </c>
      <c r="AN54" s="20">
        <v>50</v>
      </c>
      <c r="AO54" s="20">
        <v>4</v>
      </c>
      <c r="AP54" s="20">
        <v>4.3296284675598145</v>
      </c>
      <c r="AV54" s="21">
        <v>2011</v>
      </c>
      <c r="AW54" s="2">
        <v>539</v>
      </c>
      <c r="AX54" s="2">
        <v>328</v>
      </c>
      <c r="AY54" s="2">
        <v>867</v>
      </c>
    </row>
    <row r="55" x14ac:dyDescent="0.25">
      <c r="A55" s="2">
        <v>2005</v>
      </c>
      <c r="B55" s="2">
        <v>92</v>
      </c>
      <c r="C55" s="2">
        <v>14.9</v>
      </c>
      <c r="D55" s="2">
        <v>16.740409851074219</v>
      </c>
      <c r="E55" s="2">
        <v>65</v>
      </c>
      <c r="F55" s="2">
        <v>8.9000000000000004</v>
      </c>
      <c r="G55" s="2">
        <v>7.4161405563354492</v>
      </c>
      <c r="H55" s="2">
        <v>157</v>
      </c>
      <c r="I55" s="2">
        <v>11.700000000000001</v>
      </c>
      <c r="J55" s="2">
        <v>11.530512809753418</v>
      </c>
      <c r="R55" s="22"/>
      <c r="S55" s="22"/>
      <c r="T55" s="22"/>
      <c r="U55" s="22"/>
      <c r="V55" s="22"/>
      <c r="W55" s="22"/>
      <c r="X55" s="22"/>
      <c r="Y55" s="22"/>
      <c r="Z55" s="22"/>
      <c r="AA55" s="22"/>
      <c r="AG55" s="9">
        <v>2005</v>
      </c>
      <c r="AH55" s="20">
        <v>29</v>
      </c>
      <c r="AI55" s="20">
        <v>4.9000000000000004</v>
      </c>
      <c r="AJ55" s="20">
        <v>6.3639082908630371</v>
      </c>
      <c r="AK55" s="20">
        <v>23</v>
      </c>
      <c r="AL55" s="20">
        <v>3.2000000000000002</v>
      </c>
      <c r="AM55" s="20">
        <v>2.7548620700836182</v>
      </c>
      <c r="AN55" s="20">
        <v>52</v>
      </c>
      <c r="AO55" s="20">
        <v>4</v>
      </c>
      <c r="AP55" s="20">
        <v>4.3573637008666992</v>
      </c>
      <c r="AV55" s="21">
        <v>2012</v>
      </c>
      <c r="AW55" s="2">
        <v>565</v>
      </c>
      <c r="AX55" s="2">
        <v>349</v>
      </c>
      <c r="AY55" s="2">
        <v>914</v>
      </c>
    </row>
    <row r="56" x14ac:dyDescent="0.25">
      <c r="A56" s="2">
        <v>2006</v>
      </c>
      <c r="B56" s="2">
        <v>124</v>
      </c>
      <c r="C56" s="2">
        <v>20.400000000000002</v>
      </c>
      <c r="D56" s="2">
        <v>17.113075256347656</v>
      </c>
      <c r="E56" s="2">
        <v>60</v>
      </c>
      <c r="F56" s="2">
        <v>7.9000000000000004</v>
      </c>
      <c r="G56" s="2">
        <v>7.7324032783508301</v>
      </c>
      <c r="H56" s="2">
        <v>184</v>
      </c>
      <c r="I56" s="2">
        <v>13.300000000000001</v>
      </c>
      <c r="J56" s="2">
        <v>11.905888557434082</v>
      </c>
      <c r="R56" s="22"/>
      <c r="S56" s="22"/>
      <c r="T56" s="22"/>
      <c r="U56" s="22"/>
      <c r="V56" s="22"/>
      <c r="W56" s="22"/>
      <c r="X56" s="22"/>
      <c r="Y56" s="22"/>
      <c r="Z56" s="22"/>
      <c r="AA56" s="22"/>
      <c r="AG56" s="9">
        <v>2006</v>
      </c>
      <c r="AH56" s="20">
        <v>42</v>
      </c>
      <c r="AI56" s="20">
        <v>7.5</v>
      </c>
      <c r="AJ56" s="20">
        <v>6.4341259002685547</v>
      </c>
      <c r="AK56" s="20">
        <v>20</v>
      </c>
      <c r="AL56" s="20">
        <v>2.7000000000000002</v>
      </c>
      <c r="AM56" s="20">
        <v>2.7668817043304443</v>
      </c>
      <c r="AN56" s="20">
        <v>62</v>
      </c>
      <c r="AO56" s="20">
        <v>4.7000000000000002</v>
      </c>
      <c r="AP56" s="20">
        <v>4.4009151458740234</v>
      </c>
      <c r="AV56" s="21">
        <v>2013</v>
      </c>
      <c r="AW56" s="2">
        <v>600</v>
      </c>
      <c r="AX56" s="2">
        <v>355</v>
      </c>
      <c r="AY56" s="2">
        <v>955</v>
      </c>
    </row>
    <row r="57" x14ac:dyDescent="0.25">
      <c r="A57" s="2">
        <v>2007</v>
      </c>
      <c r="B57" s="2">
        <v>126</v>
      </c>
      <c r="C57" s="2">
        <v>20.300000000000001</v>
      </c>
      <c r="D57" s="2">
        <v>17.616960525512695</v>
      </c>
      <c r="E57" s="2">
        <v>59</v>
      </c>
      <c r="F57" s="2">
        <v>7.7000000000000002</v>
      </c>
      <c r="G57" s="2">
        <v>8.0148220062255859</v>
      </c>
      <c r="H57" s="2">
        <v>185</v>
      </c>
      <c r="I57" s="2">
        <v>13.200000000000001</v>
      </c>
      <c r="J57" s="2">
        <v>12.321628570556641</v>
      </c>
      <c r="R57" s="22"/>
      <c r="S57" s="22"/>
      <c r="T57" s="22"/>
      <c r="U57" s="22"/>
      <c r="V57" s="22"/>
      <c r="W57" s="22"/>
      <c r="X57" s="22"/>
      <c r="Y57" s="22"/>
      <c r="Z57" s="22"/>
      <c r="AA57" s="22"/>
      <c r="AG57" s="9">
        <v>2007</v>
      </c>
      <c r="AH57" s="20">
        <v>48</v>
      </c>
      <c r="AI57" s="20">
        <v>7.6000000000000005</v>
      </c>
      <c r="AJ57" s="20">
        <v>6.5337920188903809</v>
      </c>
      <c r="AK57" s="20">
        <v>11</v>
      </c>
      <c r="AL57" s="20">
        <v>1.5</v>
      </c>
      <c r="AM57" s="20">
        <v>2.7870662212371826</v>
      </c>
      <c r="AN57" s="20">
        <v>59</v>
      </c>
      <c r="AO57" s="20">
        <v>4.2999999999999998</v>
      </c>
      <c r="AP57" s="20">
        <v>4.4622745513916016</v>
      </c>
      <c r="AV57" s="21">
        <v>2014</v>
      </c>
      <c r="AW57" s="2">
        <v>619</v>
      </c>
      <c r="AX57" s="2">
        <v>357</v>
      </c>
      <c r="AY57" s="2">
        <v>976</v>
      </c>
    </row>
    <row r="58" x14ac:dyDescent="0.25">
      <c r="A58" s="2">
        <v>2008</v>
      </c>
      <c r="B58" s="2">
        <v>103</v>
      </c>
      <c r="C58" s="2">
        <v>16.699999999999999</v>
      </c>
      <c r="D58" s="2">
        <v>18.233572006225586</v>
      </c>
      <c r="E58" s="2">
        <v>57</v>
      </c>
      <c r="F58" s="2">
        <v>7.3000000000000007</v>
      </c>
      <c r="G58" s="2">
        <v>8.2473087310791016</v>
      </c>
      <c r="H58" s="2">
        <v>160</v>
      </c>
      <c r="I58" s="2">
        <v>11.300000000000001</v>
      </c>
      <c r="J58" s="2">
        <v>12.76072883605957</v>
      </c>
      <c r="R58" s="22"/>
      <c r="S58" s="22"/>
      <c r="T58" s="22"/>
      <c r="U58" s="22"/>
      <c r="V58" s="22"/>
      <c r="W58" s="22"/>
      <c r="X58" s="22"/>
      <c r="Y58" s="22"/>
      <c r="Z58" s="22"/>
      <c r="AA58" s="22"/>
      <c r="AG58" s="9">
        <v>2008</v>
      </c>
      <c r="AH58" s="20">
        <v>35</v>
      </c>
      <c r="AI58" s="20">
        <v>5.9000000000000004</v>
      </c>
      <c r="AJ58" s="20">
        <v>6.664247989654541</v>
      </c>
      <c r="AK58" s="20">
        <v>15</v>
      </c>
      <c r="AL58" s="20">
        <v>2</v>
      </c>
      <c r="AM58" s="20">
        <v>2.8155930042266846</v>
      </c>
      <c r="AN58" s="20">
        <v>50</v>
      </c>
      <c r="AO58" s="20">
        <v>3.7000000000000002</v>
      </c>
      <c r="AP58" s="20">
        <v>4.5421738624572754</v>
      </c>
      <c r="AV58" s="21">
        <v>2015</v>
      </c>
      <c r="AW58" s="2">
        <v>641</v>
      </c>
      <c r="AX58" s="2">
        <v>352</v>
      </c>
      <c r="AY58" s="2">
        <v>993</v>
      </c>
    </row>
    <row r="59" x14ac:dyDescent="0.25">
      <c r="A59" s="2">
        <v>2009</v>
      </c>
      <c r="B59" s="2">
        <v>130</v>
      </c>
      <c r="C59" s="2">
        <v>18.900000000000002</v>
      </c>
      <c r="D59" s="2">
        <v>18.918558120727539</v>
      </c>
      <c r="E59" s="2">
        <v>67</v>
      </c>
      <c r="F59" s="2">
        <v>8.5999999999999996</v>
      </c>
      <c r="G59" s="2">
        <v>8.4342079162597656</v>
      </c>
      <c r="H59" s="2">
        <v>197</v>
      </c>
      <c r="I59" s="2">
        <v>13.4</v>
      </c>
      <c r="J59" s="2">
        <v>13.205119132995605</v>
      </c>
      <c r="R59" s="22"/>
      <c r="S59" s="22"/>
      <c r="T59" s="22"/>
      <c r="U59" s="22"/>
      <c r="V59" s="22"/>
      <c r="W59" s="22"/>
      <c r="X59" s="22"/>
      <c r="Y59" s="22"/>
      <c r="Z59" s="22"/>
      <c r="AA59" s="22"/>
      <c r="AG59" s="9">
        <v>2009</v>
      </c>
      <c r="AH59" s="20">
        <v>38</v>
      </c>
      <c r="AI59" s="20">
        <v>5.8000000000000007</v>
      </c>
      <c r="AJ59" s="20">
        <v>6.82464599609375</v>
      </c>
      <c r="AK59" s="20">
        <v>23</v>
      </c>
      <c r="AL59" s="20">
        <v>3.1000000000000001</v>
      </c>
      <c r="AM59" s="20">
        <v>2.8519883155822754</v>
      </c>
      <c r="AN59" s="20">
        <v>61</v>
      </c>
      <c r="AO59" s="20">
        <v>4.2999999999999998</v>
      </c>
      <c r="AP59" s="20">
        <v>4.6399917602539063</v>
      </c>
      <c r="AV59" s="21">
        <v>2016</v>
      </c>
      <c r="AW59" s="2">
        <v>648</v>
      </c>
      <c r="AX59" s="2">
        <v>357</v>
      </c>
      <c r="AY59" s="2">
        <v>1005</v>
      </c>
    </row>
    <row r="60" x14ac:dyDescent="0.25">
      <c r="A60" s="2">
        <v>2010</v>
      </c>
      <c r="B60" s="2">
        <v>116</v>
      </c>
      <c r="C60" s="2">
        <v>17.400000000000002</v>
      </c>
      <c r="D60" s="2">
        <v>19.619745254516602</v>
      </c>
      <c r="E60" s="2">
        <v>74</v>
      </c>
      <c r="F60" s="2">
        <v>9.3000000000000007</v>
      </c>
      <c r="G60" s="2">
        <v>8.58245849609375</v>
      </c>
      <c r="H60" s="2">
        <v>190</v>
      </c>
      <c r="I60" s="2">
        <v>13</v>
      </c>
      <c r="J60" s="2">
        <v>13.634176254272461</v>
      </c>
      <c r="R60" s="22"/>
      <c r="S60" s="22"/>
      <c r="T60" s="22"/>
      <c r="U60" s="22"/>
      <c r="V60" s="22"/>
      <c r="W60" s="22"/>
      <c r="X60" s="22"/>
      <c r="Y60" s="22"/>
      <c r="Z60" s="22"/>
      <c r="AA60" s="22"/>
      <c r="AG60" s="9">
        <v>2010</v>
      </c>
      <c r="AH60" s="20">
        <v>42</v>
      </c>
      <c r="AI60" s="20">
        <v>6.7000000000000002</v>
      </c>
      <c r="AJ60" s="20">
        <v>7.0141959190368652</v>
      </c>
      <c r="AK60" s="20">
        <v>37</v>
      </c>
      <c r="AL60" s="20">
        <v>4.5</v>
      </c>
      <c r="AM60" s="20">
        <v>2.8957781791687012</v>
      </c>
      <c r="AN60" s="20">
        <v>79</v>
      </c>
      <c r="AO60" s="20">
        <v>5.6000000000000005</v>
      </c>
      <c r="AP60" s="20">
        <v>4.7551259994506836</v>
      </c>
      <c r="AV60" s="21">
        <v>2017</v>
      </c>
      <c r="AW60" s="2">
        <v>680</v>
      </c>
      <c r="AX60" s="2">
        <v>359</v>
      </c>
      <c r="AY60" s="2">
        <v>1039</v>
      </c>
    </row>
    <row r="61" x14ac:dyDescent="0.25">
      <c r="A61" s="2">
        <v>2011</v>
      </c>
      <c r="B61" s="2">
        <v>137</v>
      </c>
      <c r="C61" s="2">
        <v>19.400000000000002</v>
      </c>
      <c r="D61" s="2">
        <v>20.276906967163086</v>
      </c>
      <c r="E61" s="2">
        <v>78</v>
      </c>
      <c r="F61" s="2">
        <v>9.7000000000000011</v>
      </c>
      <c r="G61" s="2">
        <v>8.7003412246704102</v>
      </c>
      <c r="H61" s="2">
        <v>215</v>
      </c>
      <c r="I61" s="2">
        <v>14.300000000000001</v>
      </c>
      <c r="J61" s="2">
        <v>14.024772644042969</v>
      </c>
      <c r="R61" s="22"/>
      <c r="S61" s="22"/>
      <c r="T61" s="22"/>
      <c r="U61" s="22"/>
      <c r="V61" s="22"/>
      <c r="W61" s="22"/>
      <c r="X61" s="22"/>
      <c r="Y61" s="22"/>
      <c r="Z61" s="22"/>
      <c r="AA61" s="22"/>
      <c r="AG61" s="9">
        <v>2011</v>
      </c>
      <c r="AH61" s="20">
        <v>46</v>
      </c>
      <c r="AI61" s="20">
        <v>6.9000000000000004</v>
      </c>
      <c r="AJ61" s="20">
        <v>7.2321939468383789</v>
      </c>
      <c r="AK61" s="20">
        <v>25</v>
      </c>
      <c r="AL61" s="20">
        <v>3.1000000000000001</v>
      </c>
      <c r="AM61" s="20">
        <v>2.9465041160583496</v>
      </c>
      <c r="AN61" s="20">
        <v>71</v>
      </c>
      <c r="AO61" s="20">
        <v>4.9000000000000004</v>
      </c>
      <c r="AP61" s="20">
        <v>4.8870148658752441</v>
      </c>
      <c r="AV61" s="21">
        <v>2018</v>
      </c>
      <c r="AW61" s="2">
        <v>741</v>
      </c>
      <c r="AX61" s="2">
        <v>393</v>
      </c>
      <c r="AY61" s="2">
        <v>1134</v>
      </c>
    </row>
    <row r="62" x14ac:dyDescent="0.25">
      <c r="A62" s="2">
        <v>2012</v>
      </c>
      <c r="B62" s="2">
        <v>147</v>
      </c>
      <c r="C62" s="2">
        <v>20.400000000000002</v>
      </c>
      <c r="D62" s="2">
        <v>20.822187423706055</v>
      </c>
      <c r="E62" s="2">
        <v>73</v>
      </c>
      <c r="F62" s="2">
        <v>9</v>
      </c>
      <c r="G62" s="2">
        <v>8.7971029281616211</v>
      </c>
      <c r="H62" s="2">
        <v>220</v>
      </c>
      <c r="I62" s="2">
        <v>14.300000000000001</v>
      </c>
      <c r="J62" s="2">
        <v>14.351700782775879</v>
      </c>
      <c r="R62" s="22"/>
      <c r="S62" s="22"/>
      <c r="T62" s="22"/>
      <c r="U62" s="22"/>
      <c r="V62" s="22"/>
      <c r="W62" s="22"/>
      <c r="X62" s="22"/>
      <c r="Y62" s="22"/>
      <c r="Z62" s="22"/>
      <c r="AA62" s="22"/>
      <c r="AG62" s="9">
        <v>2012</v>
      </c>
      <c r="AH62" s="20">
        <v>44</v>
      </c>
      <c r="AI62" s="20">
        <v>6.5</v>
      </c>
      <c r="AJ62" s="20">
        <v>7.4779477119445801</v>
      </c>
      <c r="AK62" s="20">
        <v>15</v>
      </c>
      <c r="AL62" s="20">
        <v>1.8</v>
      </c>
      <c r="AM62" s="20">
        <v>3.0037062168121338</v>
      </c>
      <c r="AN62" s="20">
        <v>59</v>
      </c>
      <c r="AO62" s="20">
        <v>3.9000000000000004</v>
      </c>
      <c r="AP62" s="20">
        <v>5.0350933074951172</v>
      </c>
      <c r="AV62" s="21">
        <v>2019</v>
      </c>
      <c r="AW62" s="2">
        <v>752</v>
      </c>
      <c r="AX62" s="2">
        <v>423</v>
      </c>
      <c r="AY62" s="2">
        <v>1175</v>
      </c>
    </row>
    <row r="63" x14ac:dyDescent="0.25">
      <c r="A63" s="2">
        <v>2013</v>
      </c>
      <c r="B63" s="2">
        <v>154</v>
      </c>
      <c r="C63" s="2">
        <v>21.400000000000002</v>
      </c>
      <c r="D63" s="2">
        <v>21.182693481445313</v>
      </c>
      <c r="E63" s="2">
        <v>66</v>
      </c>
      <c r="F63" s="2">
        <v>7.8000000000000007</v>
      </c>
      <c r="G63" s="2">
        <v>8.8826751708984375</v>
      </c>
      <c r="H63" s="2">
        <v>220</v>
      </c>
      <c r="I63" s="2">
        <v>14</v>
      </c>
      <c r="J63" s="2">
        <v>14.588547706604004</v>
      </c>
      <c r="R63" s="22"/>
      <c r="S63" s="22"/>
      <c r="T63" s="22"/>
      <c r="U63" s="22"/>
      <c r="V63" s="22"/>
      <c r="W63" s="22"/>
      <c r="X63" s="22"/>
      <c r="Y63" s="22"/>
      <c r="Z63" s="22"/>
      <c r="AA63" s="22"/>
      <c r="AG63" s="9">
        <v>2013</v>
      </c>
      <c r="AH63" s="20">
        <v>69</v>
      </c>
      <c r="AI63" s="20">
        <v>10.200000000000001</v>
      </c>
      <c r="AJ63" s="20">
        <v>7.7506942749023438</v>
      </c>
      <c r="AK63" s="20">
        <v>21</v>
      </c>
      <c r="AL63" s="20">
        <v>2.5</v>
      </c>
      <c r="AM63" s="20">
        <v>3.0669100284576416</v>
      </c>
      <c r="AN63" s="20">
        <v>90</v>
      </c>
      <c r="AO63" s="20">
        <v>5.9000000000000004</v>
      </c>
      <c r="AP63" s="20">
        <v>5.1987500190734863</v>
      </c>
      <c r="AV63" s="21">
        <v>2020</v>
      </c>
      <c r="AW63" s="2">
        <v>733</v>
      </c>
      <c r="AX63" s="2">
        <v>403</v>
      </c>
      <c r="AY63" s="2">
        <v>1136</v>
      </c>
    </row>
    <row r="64" x14ac:dyDescent="0.25">
      <c r="A64" s="2">
        <v>2014</v>
      </c>
      <c r="B64" s="2">
        <v>154</v>
      </c>
      <c r="C64" s="2">
        <v>21</v>
      </c>
      <c r="D64" s="2">
        <v>21.3031005859375</v>
      </c>
      <c r="E64" s="2">
        <v>68</v>
      </c>
      <c r="F64" s="2">
        <v>8.2000000000000011</v>
      </c>
      <c r="G64" s="2">
        <v>8.9657211303710938</v>
      </c>
      <c r="H64" s="2">
        <v>222</v>
      </c>
      <c r="I64" s="2">
        <v>14.200000000000001</v>
      </c>
      <c r="J64" s="2">
        <v>14.715908050537109</v>
      </c>
      <c r="R64" s="22"/>
      <c r="S64" s="22"/>
      <c r="T64" s="22"/>
      <c r="U64" s="22"/>
      <c r="V64" s="22"/>
      <c r="W64" s="22"/>
      <c r="X64" s="22"/>
      <c r="Y64" s="22"/>
      <c r="Z64" s="22"/>
      <c r="AA64" s="22"/>
      <c r="AG64" s="9">
        <v>2014</v>
      </c>
      <c r="AH64" s="20">
        <v>67</v>
      </c>
      <c r="AI64" s="20">
        <v>9.6000000000000014</v>
      </c>
      <c r="AJ64" s="20">
        <v>8.0495262145996094</v>
      </c>
      <c r="AK64" s="20">
        <v>24</v>
      </c>
      <c r="AL64" s="20">
        <v>2.9000000000000004</v>
      </c>
      <c r="AM64" s="20">
        <v>3.1356110572814941</v>
      </c>
      <c r="AN64" s="20">
        <v>91</v>
      </c>
      <c r="AO64" s="20">
        <v>6</v>
      </c>
      <c r="AP64" s="20">
        <v>5.3772883415222168</v>
      </c>
    </row>
    <row r="65" x14ac:dyDescent="0.25">
      <c r="A65" s="2">
        <v>2015</v>
      </c>
      <c r="B65" s="2">
        <v>188</v>
      </c>
      <c r="C65" s="2">
        <v>24.800000000000001</v>
      </c>
      <c r="D65" s="2">
        <v>21.205133438110352</v>
      </c>
      <c r="E65" s="2">
        <v>72</v>
      </c>
      <c r="F65" s="2">
        <v>8.4000000000000004</v>
      </c>
      <c r="G65" s="2">
        <v>9.0481986999511719</v>
      </c>
      <c r="H65" s="2">
        <v>260</v>
      </c>
      <c r="I65" s="2">
        <v>16.100000000000001</v>
      </c>
      <c r="J65" s="2">
        <v>14.743943214416504</v>
      </c>
      <c r="R65" s="22"/>
      <c r="S65" s="22"/>
      <c r="T65" s="22"/>
      <c r="U65" s="22"/>
      <c r="V65" s="22"/>
      <c r="W65" s="22"/>
      <c r="X65" s="22"/>
      <c r="Y65" s="22"/>
      <c r="Z65" s="22"/>
      <c r="AA65" s="22"/>
      <c r="AG65" s="9">
        <v>2015</v>
      </c>
      <c r="AH65" s="20">
        <v>83</v>
      </c>
      <c r="AI65" s="20">
        <v>11.800000000000001</v>
      </c>
      <c r="AJ65" s="20">
        <v>8.3733129501342773</v>
      </c>
      <c r="AK65" s="20">
        <v>27</v>
      </c>
      <c r="AL65" s="20">
        <v>3.2000000000000002</v>
      </c>
      <c r="AM65" s="20">
        <v>3.2092642784118652</v>
      </c>
      <c r="AN65" s="20">
        <v>110</v>
      </c>
      <c r="AO65" s="20">
        <v>7</v>
      </c>
      <c r="AP65" s="20">
        <v>5.5698838233947754</v>
      </c>
    </row>
    <row r="66" x14ac:dyDescent="0.25">
      <c r="A66" s="2">
        <v>2016</v>
      </c>
      <c r="B66" s="2">
        <v>134</v>
      </c>
      <c r="C66" s="2">
        <v>17.5</v>
      </c>
      <c r="D66" s="2">
        <v>20.934774398803711</v>
      </c>
      <c r="E66" s="2">
        <v>76</v>
      </c>
      <c r="F66" s="2">
        <v>8.8000000000000007</v>
      </c>
      <c r="G66" s="2">
        <v>9.1303377151489258</v>
      </c>
      <c r="H66" s="2">
        <v>210</v>
      </c>
      <c r="I66" s="2">
        <v>12.9</v>
      </c>
      <c r="J66" s="2">
        <v>14.692002296447754</v>
      </c>
      <c r="R66" s="22"/>
      <c r="S66" s="22"/>
      <c r="T66" s="22"/>
      <c r="U66" s="22"/>
      <c r="V66" s="22"/>
      <c r="W66" s="22"/>
      <c r="X66" s="22"/>
      <c r="Y66" s="22"/>
      <c r="Z66" s="22"/>
      <c r="AA66" s="22"/>
      <c r="AG66" s="9">
        <v>2016</v>
      </c>
      <c r="AH66" s="20">
        <v>58</v>
      </c>
      <c r="AI66" s="20">
        <v>7.5</v>
      </c>
      <c r="AJ66" s="20">
        <v>8.720616340637207</v>
      </c>
      <c r="AK66" s="20">
        <v>31</v>
      </c>
      <c r="AL66" s="20">
        <v>3.5</v>
      </c>
      <c r="AM66" s="20">
        <v>3.2872695922851563</v>
      </c>
      <c r="AN66" s="20">
        <v>89</v>
      </c>
      <c r="AO66" s="20">
        <v>5.5</v>
      </c>
      <c r="AP66" s="20">
        <v>5.7755417823791504</v>
      </c>
    </row>
    <row r="67" x14ac:dyDescent="0.25">
      <c r="A67" s="2">
        <v>2017</v>
      </c>
      <c r="B67" s="2">
        <v>159</v>
      </c>
      <c r="C67" s="2">
        <v>20.400000000000002</v>
      </c>
      <c r="D67" s="2">
        <v>20.540802001953125</v>
      </c>
      <c r="E67" s="2">
        <v>86</v>
      </c>
      <c r="F67" s="2">
        <v>9.8000000000000007</v>
      </c>
      <c r="G67" s="2">
        <v>9.2124013900756836</v>
      </c>
      <c r="H67" s="2">
        <v>245</v>
      </c>
      <c r="I67" s="2">
        <v>14.800000000000001</v>
      </c>
      <c r="J67" s="2">
        <v>14.580727577209473</v>
      </c>
      <c r="R67" s="22"/>
      <c r="S67" s="22"/>
      <c r="T67" s="22"/>
      <c r="U67" s="22"/>
      <c r="V67" s="22"/>
      <c r="W67" s="22"/>
      <c r="X67" s="22"/>
      <c r="Y67" s="22"/>
      <c r="Z67" s="22"/>
      <c r="AA67" s="22"/>
      <c r="AG67" s="9">
        <v>2017</v>
      </c>
      <c r="AH67" s="20">
        <v>58</v>
      </c>
      <c r="AI67" s="20">
        <v>7.6000000000000005</v>
      </c>
      <c r="AJ67" s="20">
        <v>9.0896215438842773</v>
      </c>
      <c r="AK67" s="20">
        <v>38</v>
      </c>
      <c r="AL67" s="20">
        <v>4.4000000000000004</v>
      </c>
      <c r="AM67" s="20">
        <v>3.3689625263214111</v>
      </c>
      <c r="AN67" s="20">
        <v>96</v>
      </c>
      <c r="AO67" s="20">
        <v>5.9000000000000004</v>
      </c>
      <c r="AP67" s="20">
        <v>5.9930591583251953</v>
      </c>
    </row>
    <row r="68" x14ac:dyDescent="0.25">
      <c r="A68" s="2">
        <v>2018</v>
      </c>
      <c r="B68" s="2">
        <v>189</v>
      </c>
      <c r="C68" s="2">
        <v>23.300000000000001</v>
      </c>
      <c r="D68" s="2">
        <v>20.071557998657227</v>
      </c>
      <c r="E68" s="2">
        <v>102</v>
      </c>
      <c r="F68" s="2">
        <v>11.4</v>
      </c>
      <c r="G68" s="2">
        <v>9.2946500778198242</v>
      </c>
      <c r="H68" s="2">
        <v>291</v>
      </c>
      <c r="I68" s="2">
        <v>17.100000000000001</v>
      </c>
      <c r="J68" s="2">
        <v>14.431053161621094</v>
      </c>
      <c r="R68" s="22"/>
      <c r="S68" s="22"/>
      <c r="T68" s="22"/>
      <c r="U68" s="22"/>
      <c r="V68" s="22"/>
      <c r="W68" s="22"/>
      <c r="X68" s="22"/>
      <c r="Y68" s="22"/>
      <c r="Z68" s="22"/>
      <c r="AA68" s="22"/>
      <c r="AG68" s="9">
        <v>2018</v>
      </c>
      <c r="AH68" s="20">
        <v>71</v>
      </c>
      <c r="AI68" s="20">
        <v>9.4000000000000004</v>
      </c>
      <c r="AJ68" s="20">
        <v>9.4780406951904297</v>
      </c>
      <c r="AK68" s="20">
        <v>37</v>
      </c>
      <c r="AL68" s="20">
        <v>4.2000000000000002</v>
      </c>
      <c r="AM68" s="20">
        <v>3.4536046981811523</v>
      </c>
      <c r="AN68" s="20">
        <v>108</v>
      </c>
      <c r="AO68" s="20">
        <v>6.5</v>
      </c>
      <c r="AP68" s="20">
        <v>6.220982551574707</v>
      </c>
    </row>
    <row r="69" x14ac:dyDescent="0.25">
      <c r="A69" s="2">
        <v>2019</v>
      </c>
      <c r="B69" s="2">
        <v>182</v>
      </c>
      <c r="C69" s="2">
        <v>22.200000000000003</v>
      </c>
      <c r="D69" s="2">
        <v>19.572759628295898</v>
      </c>
      <c r="E69" s="2">
        <v>91</v>
      </c>
      <c r="F69" s="2">
        <v>10</v>
      </c>
      <c r="G69" s="2">
        <v>9.3773460388183594</v>
      </c>
      <c r="H69" s="2">
        <v>273</v>
      </c>
      <c r="I69" s="2">
        <v>15.800000000000001</v>
      </c>
      <c r="J69" s="2">
        <v>14.263524055480957</v>
      </c>
      <c r="R69" s="22"/>
      <c r="S69" s="22"/>
      <c r="T69" s="22"/>
      <c r="U69" s="22"/>
      <c r="V69" s="22"/>
      <c r="W69" s="22"/>
      <c r="X69" s="22"/>
      <c r="Y69" s="22"/>
      <c r="Z69" s="22"/>
      <c r="AA69" s="22"/>
      <c r="AG69" s="9">
        <v>2019</v>
      </c>
      <c r="AH69" s="20">
        <v>78</v>
      </c>
      <c r="AI69" s="20">
        <v>9.9000000000000004</v>
      </c>
      <c r="AJ69" s="20">
        <v>9.8837203979492188</v>
      </c>
      <c r="AK69" s="20">
        <v>23</v>
      </c>
      <c r="AL69" s="20">
        <v>2.5</v>
      </c>
      <c r="AM69" s="20">
        <v>3.540529727935791</v>
      </c>
      <c r="AN69" s="20">
        <v>101</v>
      </c>
      <c r="AO69" s="20">
        <v>5.9000000000000004</v>
      </c>
      <c r="AP69" s="20">
        <v>6.4579572677612305</v>
      </c>
    </row>
    <row r="70" x14ac:dyDescent="0.25">
      <c r="A70" s="2">
        <v>2020</v>
      </c>
      <c r="B70" s="2">
        <v>125</v>
      </c>
      <c r="C70" s="2">
        <v>15.100000000000001</v>
      </c>
      <c r="D70" s="2">
        <v>19.07982063293457</v>
      </c>
      <c r="E70" s="2">
        <v>71</v>
      </c>
      <c r="F70" s="2">
        <v>7.7000000000000002</v>
      </c>
      <c r="G70" s="2">
        <v>9.4607362747192383</v>
      </c>
      <c r="H70" s="2">
        <v>196</v>
      </c>
      <c r="I70" s="2">
        <v>11.300000000000001</v>
      </c>
      <c r="J70" s="2">
        <v>14.094758033752441</v>
      </c>
      <c r="R70" s="22"/>
      <c r="S70" s="22"/>
      <c r="T70" s="22"/>
      <c r="U70" s="22"/>
      <c r="V70" s="22"/>
      <c r="W70" s="22"/>
      <c r="X70" s="22"/>
      <c r="Y70" s="22"/>
      <c r="Z70" s="22"/>
      <c r="AA70" s="22"/>
      <c r="AG70" s="9">
        <v>2020</v>
      </c>
      <c r="AH70" s="20">
        <v>71</v>
      </c>
      <c r="AI70" s="20">
        <v>9.0999999999999996</v>
      </c>
      <c r="AJ70" s="20">
        <v>10.306763648986816</v>
      </c>
      <c r="AK70" s="20">
        <v>35</v>
      </c>
      <c r="AL70" s="20">
        <v>3.7000000000000002</v>
      </c>
      <c r="AM70" s="20">
        <v>3.6296432018280029</v>
      </c>
      <c r="AN70" s="20">
        <v>106</v>
      </c>
      <c r="AO70" s="20">
        <v>6.2000000000000002</v>
      </c>
      <c r="AP70" s="20">
        <v>6.7039585113525391</v>
      </c>
    </row>
    <row r="71" x14ac:dyDescent="0.25">
      <c r="R71" s="22"/>
      <c r="S71" s="22"/>
      <c r="T71" s="22"/>
      <c r="U71" s="22"/>
      <c r="V71" s="22"/>
      <c r="W71" s="22"/>
      <c r="X71" s="22"/>
      <c r="Y71" s="22"/>
      <c r="Z71" s="22"/>
      <c r="AA71" s="22"/>
    </row>
    <row r="72" x14ac:dyDescent="0.25">
      <c r="A72" s="15"/>
      <c r="R72" s="22"/>
      <c r="S72" s="22"/>
      <c r="T72" s="22"/>
      <c r="U72" s="22"/>
      <c r="V72" s="22"/>
      <c r="W72" s="22"/>
      <c r="X72" s="22"/>
      <c r="Y72" s="22"/>
      <c r="Z72" s="22"/>
      <c r="AA72" s="22"/>
      <c r="AG72" s="19"/>
    </row>
    <row r="73" x14ac:dyDescent="0.25">
      <c r="A73" s="15"/>
      <c r="R73" s="22"/>
      <c r="S73" s="22"/>
      <c r="T73" s="22"/>
      <c r="U73" s="22"/>
      <c r="V73" s="22"/>
      <c r="W73" s="22"/>
      <c r="X73" s="22"/>
      <c r="Y73" s="22"/>
      <c r="Z73" s="22"/>
      <c r="AA73" s="22"/>
      <c r="AG73" s="19"/>
    </row>
    <row r="74" x14ac:dyDescent="0.25">
      <c r="R74" s="22"/>
      <c r="S74" s="22"/>
      <c r="T74" s="22"/>
      <c r="U74" s="22"/>
      <c r="V74" s="22"/>
      <c r="W74" s="22"/>
      <c r="X74" s="22"/>
      <c r="Y74" s="22"/>
      <c r="Z74" s="22"/>
      <c r="AA74" s="22"/>
    </row>
    <row r="75" x14ac:dyDescent="0.25">
      <c r="L75"/>
      <c r="M75"/>
      <c r="N75"/>
      <c r="R75" s="22"/>
      <c r="S75" s="22"/>
      <c r="T75" s="22"/>
      <c r="U75" s="22"/>
      <c r="V75" s="22"/>
      <c r="W75" s="22"/>
      <c r="X75" s="22"/>
      <c r="Y75" s="22"/>
      <c r="Z75" s="22"/>
      <c r="AA75" s="22"/>
    </row>
    <row r="76" x14ac:dyDescent="0.25">
      <c r="R76" s="22"/>
      <c r="S76" s="22"/>
      <c r="T76" s="22"/>
      <c r="U76" s="22"/>
      <c r="V76" s="22"/>
      <c r="W76" s="22"/>
      <c r="X76" s="22"/>
      <c r="Y76" s="22"/>
      <c r="Z76" s="22"/>
      <c r="AA76" s="22"/>
      <c r="AG76" s="12"/>
      <c r="AH76" s="21"/>
      <c r="AI76" s="21"/>
      <c r="AK76" s="21"/>
      <c r="AL76" s="21"/>
      <c r="AM76" s="21"/>
      <c r="AO76" s="21"/>
      <c r="AP76" s="21"/>
      <c r="AQ76" s="21"/>
      <c r="AS76" s="21"/>
      <c r="AT76" s="53"/>
    </row>
    <row r="77" x14ac:dyDescent="0.25">
      <c r="R77" s="22"/>
      <c r="S77" s="22"/>
      <c r="T77" s="22"/>
      <c r="U77" s="22"/>
      <c r="V77" s="22"/>
      <c r="W77" s="22"/>
      <c r="X77" s="22"/>
      <c r="Y77" s="22"/>
      <c r="Z77" s="22"/>
      <c r="AA77" s="22"/>
    </row>
    <row r="78" x14ac:dyDescent="0.25">
      <c r="R78" s="22"/>
      <c r="S78" s="22"/>
      <c r="T78" s="22"/>
      <c r="U78" s="22"/>
      <c r="V78" s="22"/>
      <c r="W78" s="22"/>
      <c r="X78" s="22"/>
      <c r="Y78" s="22"/>
      <c r="Z78" s="22"/>
      <c r="AA78" s="22"/>
    </row>
    <row r="79" x14ac:dyDescent="0.25">
      <c r="R79" s="22"/>
      <c r="S79" s="22"/>
      <c r="T79" s="22"/>
      <c r="U79" s="22"/>
      <c r="V79" s="22"/>
      <c r="W79" s="22"/>
      <c r="X79" s="22"/>
      <c r="Y79" s="22"/>
      <c r="Z79" s="22"/>
      <c r="AA79" s="22"/>
    </row>
    <row r="80" x14ac:dyDescent="0.25">
      <c r="R80" s="22"/>
      <c r="S80" s="22"/>
      <c r="T80" s="22"/>
      <c r="U80" s="22"/>
      <c r="V80" s="22"/>
      <c r="W80" s="22"/>
      <c r="X80" s="22"/>
      <c r="Y80" s="22"/>
      <c r="Z80" s="22"/>
      <c r="AA80" s="22"/>
    </row>
    <row r="81" x14ac:dyDescent="0.25">
      <c r="R81" s="22"/>
      <c r="S81" s="22"/>
      <c r="T81" s="22"/>
      <c r="U81" s="22"/>
      <c r="V81" s="22"/>
      <c r="W81" s="22"/>
      <c r="X81" s="22"/>
      <c r="Y81" s="22"/>
      <c r="Z81" s="22"/>
      <c r="AA81" s="22"/>
    </row>
    <row r="82" x14ac:dyDescent="0.25">
      <c r="R82" s="22"/>
      <c r="S82" s="22"/>
      <c r="T82" s="22"/>
      <c r="U82" s="22"/>
      <c r="V82" s="22"/>
      <c r="W82" s="22"/>
      <c r="X82" s="22"/>
      <c r="Y82" s="22"/>
      <c r="Z82" s="22"/>
      <c r="AA82" s="22"/>
    </row>
    <row r="83" x14ac:dyDescent="0.25">
      <c r="R83" s="22"/>
      <c r="S83" s="22"/>
      <c r="T83" s="22"/>
      <c r="U83" s="22"/>
      <c r="V83" s="22"/>
      <c r="W83" s="22"/>
      <c r="X83" s="22"/>
      <c r="Y83" s="22"/>
      <c r="Z83" s="22"/>
      <c r="AA83" s="22"/>
    </row>
    <row r="84" x14ac:dyDescent="0.25">
      <c r="R84" s="22"/>
      <c r="S84" s="22"/>
      <c r="T84" s="22"/>
      <c r="U84" s="22"/>
      <c r="V84" s="22"/>
      <c r="W84" s="22"/>
      <c r="X84" s="22"/>
      <c r="Y84" s="22"/>
      <c r="Z84" s="22"/>
      <c r="AA84" s="22"/>
    </row>
    <row r="85" x14ac:dyDescent="0.25">
      <c r="R85" s="22"/>
      <c r="S85" s="22"/>
      <c r="T85" s="22"/>
      <c r="U85" s="22"/>
      <c r="V85" s="22"/>
      <c r="W85" s="22"/>
      <c r="X85" s="22"/>
      <c r="Y85" s="22"/>
      <c r="Z85" s="22"/>
      <c r="AA85" s="22"/>
    </row>
    <row r="86" x14ac:dyDescent="0.25">
      <c r="R86" s="22"/>
      <c r="S86" s="22"/>
      <c r="T86" s="22"/>
      <c r="U86" s="22"/>
      <c r="V86" s="22"/>
      <c r="W86" s="22"/>
      <c r="X86" s="22"/>
      <c r="Y86" s="22"/>
      <c r="Z86" s="22"/>
      <c r="AA86" s="22"/>
    </row>
    <row r="87" x14ac:dyDescent="0.25">
      <c r="R87" s="22"/>
      <c r="S87" s="22"/>
      <c r="T87" s="22"/>
      <c r="U87" s="22"/>
      <c r="V87" s="22"/>
      <c r="W87" s="22"/>
      <c r="X87" s="22"/>
      <c r="Y87" s="22"/>
      <c r="Z87" s="22"/>
      <c r="AA87" s="22"/>
    </row>
    <row r="88" x14ac:dyDescent="0.25">
      <c r="R88" s="22"/>
      <c r="S88" s="22"/>
      <c r="T88" s="22"/>
      <c r="U88" s="22"/>
      <c r="V88" s="22"/>
      <c r="W88" s="22"/>
      <c r="X88" s="22"/>
      <c r="Y88" s="22"/>
      <c r="Z88" s="22"/>
      <c r="AA88" s="22"/>
    </row>
    <row r="89" x14ac:dyDescent="0.25">
      <c r="R89" s="22"/>
      <c r="S89" s="22"/>
      <c r="T89" s="22"/>
      <c r="U89" s="22"/>
      <c r="V89" s="22"/>
      <c r="W89" s="22"/>
      <c r="X89" s="22"/>
      <c r="Y89" s="22"/>
      <c r="Z89" s="22"/>
      <c r="AA89" s="22"/>
    </row>
    <row r="90" x14ac:dyDescent="0.25">
      <c r="R90" s="22"/>
      <c r="S90" s="22"/>
      <c r="T90" s="22"/>
      <c r="U90" s="22"/>
      <c r="V90" s="22"/>
      <c r="W90" s="22"/>
      <c r="X90" s="22"/>
      <c r="Y90" s="22"/>
      <c r="Z90" s="22"/>
      <c r="AA90" s="22"/>
    </row>
    <row r="91" x14ac:dyDescent="0.25">
      <c r="R91" s="22"/>
      <c r="S91" s="22"/>
      <c r="T91" s="22"/>
      <c r="U91" s="22"/>
      <c r="V91" s="22"/>
      <c r="W91" s="22"/>
      <c r="X91" s="22"/>
      <c r="Y91" s="22"/>
      <c r="Z91" s="22"/>
      <c r="AA91" s="22"/>
    </row>
    <row r="94" x14ac:dyDescent="0.25">
      <c r="Q94" s="15" t="s">
        <v>377</v>
      </c>
    </row>
    <row r="95" x14ac:dyDescent="0.25">
      <c r="Q95" s="15" t="s">
        <v>349</v>
      </c>
    </row>
    <row r="97">
      <c r="Q97" s="2" t="s">
        <v>134</v>
      </c>
      <c r="R97" s="2" t="s">
        <v>134</v>
      </c>
      <c r="S97" s="2" t="s">
        <v>134</v>
      </c>
      <c r="T97" s="2" t="s">
        <v>378</v>
      </c>
      <c r="U97" s="2" t="s">
        <v>134</v>
      </c>
      <c r="V97" s="2" t="s">
        <v>379</v>
      </c>
    </row>
    <row r="98" x14ac:dyDescent="0.25">
      <c r="A98" s="15"/>
      <c r="Q98" s="2" t="s">
        <v>0</v>
      </c>
      <c r="R98" s="2" t="s">
        <v>32</v>
      </c>
      <c r="S98" s="2" t="s">
        <v>331</v>
      </c>
      <c r="T98" s="2" t="s">
        <v>367</v>
      </c>
      <c r="U98" s="2" t="s">
        <v>368</v>
      </c>
      <c r="V98" s="2" t="s">
        <v>367</v>
      </c>
      <c r="W98" s="2" t="s">
        <v>368</v>
      </c>
    </row>
    <row r="99" x14ac:dyDescent="0.25">
      <c r="A99" s="15"/>
      <c r="Q99" s="22" t="s">
        <v>3</v>
      </c>
      <c r="R99" s="2" t="s">
        <v>363</v>
      </c>
      <c r="S99" s="2">
        <v>258</v>
      </c>
      <c r="T99" s="2">
        <v>0.86699999999999999</v>
      </c>
      <c r="U99" s="2" t="s">
        <v>369</v>
      </c>
      <c r="V99" s="2">
        <v>0.65900000000000003</v>
      </c>
      <c r="W99" s="2" t="s">
        <v>373</v>
      </c>
    </row>
    <row r="100" x14ac:dyDescent="0.25">
      <c r="Q100" s="22" t="s">
        <v>3</v>
      </c>
      <c r="R100" s="2" t="s">
        <v>364</v>
      </c>
      <c r="S100" s="2">
        <v>312</v>
      </c>
      <c r="T100" s="2">
        <v>0.77100000000000002</v>
      </c>
      <c r="U100" s="2" t="s">
        <v>370</v>
      </c>
      <c r="V100" s="2">
        <v>0.48199999999999998</v>
      </c>
      <c r="W100" s="2" t="s">
        <v>374</v>
      </c>
    </row>
    <row r="101">
      <c r="Q101" s="2" t="s">
        <v>3</v>
      </c>
      <c r="R101" s="2" t="s">
        <v>365</v>
      </c>
      <c r="S101" s="2">
        <v>272</v>
      </c>
      <c r="T101" s="2">
        <v>0.74199999999999999</v>
      </c>
      <c r="U101" s="2" t="s">
        <v>371</v>
      </c>
      <c r="V101" s="2">
        <v>0.40700000000000003</v>
      </c>
      <c r="W101" s="2" t="s">
        <v>375</v>
      </c>
    </row>
    <row r="102">
      <c r="Q102" s="2" t="s">
        <v>3</v>
      </c>
      <c r="R102" s="2" t="s">
        <v>366</v>
      </c>
      <c r="S102" s="2">
        <v>227</v>
      </c>
      <c r="T102" s="2">
        <v>0.58199999999999996</v>
      </c>
      <c r="U102" s="2" t="s">
        <v>372</v>
      </c>
      <c r="V102" s="2">
        <v>0.313</v>
      </c>
      <c r="W102" s="2" t="s">
        <v>376</v>
      </c>
    </row>
    <row r="103" x14ac:dyDescent="0.25">
      <c r="AG103" s="19" t="s">
        <v>316</v>
      </c>
    </row>
    <row r="104" x14ac:dyDescent="0.25">
      <c r="AG104" s="19" t="s">
        <v>276</v>
      </c>
    </row>
    <row r="105" x14ac:dyDescent="0.25">
      <c r="AG105" s="21"/>
    </row>
    <row r="106" x14ac:dyDescent="0.25">
      <c r="AG106" s="21" t="s">
        <v>0</v>
      </c>
      <c r="AH106" s="21" t="s">
        <v>190</v>
      </c>
      <c r="AI106" s="20" t="s">
        <v>263</v>
      </c>
      <c r="AJ106" s="20" t="s">
        <v>264</v>
      </c>
      <c r="AK106" s="20" t="s">
        <v>267</v>
      </c>
      <c r="AL106" s="20" t="s">
        <v>268</v>
      </c>
      <c r="AM106" s="20" t="s">
        <v>281</v>
      </c>
      <c r="AN106" s="20" t="s">
        <v>298</v>
      </c>
      <c r="AO106" s="20" t="s">
        <v>299</v>
      </c>
      <c r="AP106" s="20" t="s">
        <v>315</v>
      </c>
    </row>
    <row r="107" x14ac:dyDescent="0.25">
      <c r="AG107" s="21" t="s">
        <v>1</v>
      </c>
      <c r="AH107" s="21" t="s">
        <v>191</v>
      </c>
      <c r="AI107" s="20">
        <v>100</v>
      </c>
      <c r="AJ107" s="20">
        <v>20</v>
      </c>
      <c r="AK107" s="20">
        <v>11.700000000000001</v>
      </c>
      <c r="AL107" s="20">
        <v>15.600000000000001</v>
      </c>
      <c r="AM107" s="20" t="s">
        <v>282</v>
      </c>
      <c r="AN107" s="20">
        <v>183.5</v>
      </c>
      <c r="AO107" s="20" t="s">
        <v>300</v>
      </c>
      <c r="AP107" s="20" t="s">
        <v>186</v>
      </c>
    </row>
    <row r="108" x14ac:dyDescent="0.25">
      <c r="AG108" s="21" t="s">
        <v>1</v>
      </c>
      <c r="AH108" s="21" t="s">
        <v>192</v>
      </c>
      <c r="AI108" s="20">
        <v>67</v>
      </c>
      <c r="AJ108" s="20">
        <v>13</v>
      </c>
      <c r="AK108" s="20">
        <v>7.1000000000000005</v>
      </c>
      <c r="AL108" s="20">
        <v>8.7000000000000011</v>
      </c>
      <c r="AM108" s="20" t="s">
        <v>160</v>
      </c>
      <c r="AN108" s="20">
        <v>100.10000000000001</v>
      </c>
      <c r="AO108" s="20" t="s">
        <v>301</v>
      </c>
      <c r="AP108" s="20" t="s">
        <v>187</v>
      </c>
    </row>
    <row r="109" x14ac:dyDescent="0.25">
      <c r="AG109" s="21" t="s">
        <v>1</v>
      </c>
      <c r="AH109" s="21" t="s">
        <v>193</v>
      </c>
      <c r="AI109" s="20">
        <v>56</v>
      </c>
      <c r="AJ109" s="20">
        <v>11</v>
      </c>
      <c r="AK109" s="20">
        <v>5.7000000000000002</v>
      </c>
      <c r="AL109" s="20">
        <v>7</v>
      </c>
      <c r="AM109" s="20" t="s">
        <v>283</v>
      </c>
      <c r="AN109" s="20">
        <v>78.200000000000003</v>
      </c>
      <c r="AO109" s="20" t="s">
        <v>302</v>
      </c>
      <c r="AP109" s="20" t="s">
        <v>187</v>
      </c>
    </row>
    <row r="110" x14ac:dyDescent="0.25">
      <c r="AG110" s="21" t="s">
        <v>1</v>
      </c>
      <c r="AH110" s="21" t="s">
        <v>194</v>
      </c>
      <c r="AI110" s="20">
        <v>69</v>
      </c>
      <c r="AJ110" s="20">
        <v>14</v>
      </c>
      <c r="AK110" s="20">
        <v>7.1000000000000005</v>
      </c>
      <c r="AL110" s="20">
        <v>8.0999999999999996</v>
      </c>
      <c r="AM110" s="20" t="s">
        <v>284</v>
      </c>
      <c r="AN110" s="20">
        <v>95.5</v>
      </c>
      <c r="AO110" s="20" t="s">
        <v>303</v>
      </c>
      <c r="AP110" s="20" t="s">
        <v>187</v>
      </c>
    </row>
    <row r="111" x14ac:dyDescent="0.25">
      <c r="AG111" s="21" t="s">
        <v>1</v>
      </c>
      <c r="AH111" s="21" t="s">
        <v>195</v>
      </c>
      <c r="AI111" s="20">
        <v>43</v>
      </c>
      <c r="AJ111" s="20">
        <v>9</v>
      </c>
      <c r="AK111" s="20">
        <v>4.9000000000000004</v>
      </c>
      <c r="AL111" s="20">
        <v>5.6000000000000005</v>
      </c>
      <c r="AM111" s="20" t="s">
        <v>285</v>
      </c>
      <c r="AN111" s="20">
        <v>60.800000000000004</v>
      </c>
      <c r="AO111" s="20" t="s">
        <v>304</v>
      </c>
      <c r="AP111" s="20" t="s">
        <v>188</v>
      </c>
    </row>
    <row r="112" x14ac:dyDescent="0.25">
      <c r="AG112" s="21" t="s">
        <v>1</v>
      </c>
      <c r="AH112" s="21" t="s">
        <v>147</v>
      </c>
      <c r="AI112" s="20">
        <v>1</v>
      </c>
      <c r="AJ112" s="20">
        <v>0</v>
      </c>
      <c r="AK112" s="20"/>
      <c r="AL112" s="20"/>
      <c r="AM112" s="20" t="s">
        <v>134</v>
      </c>
      <c r="AN112" s="20"/>
      <c r="AO112" s="20" t="s">
        <v>134</v>
      </c>
      <c r="AP112" s="20" t="s">
        <v>134</v>
      </c>
    </row>
    <row r="113" x14ac:dyDescent="0.25">
      <c r="AG113" s="21" t="s">
        <v>1</v>
      </c>
      <c r="AH113" s="21" t="s">
        <v>148</v>
      </c>
      <c r="AI113" s="20">
        <v>336</v>
      </c>
      <c r="AJ113" s="20">
        <v>67</v>
      </c>
      <c r="AK113" s="20">
        <v>7.3000000000000007</v>
      </c>
      <c r="AL113" s="20">
        <v>8.7000000000000011</v>
      </c>
      <c r="AM113" s="20" t="s">
        <v>286</v>
      </c>
      <c r="AN113" s="20">
        <v>100</v>
      </c>
      <c r="AO113" s="20" t="s">
        <v>134</v>
      </c>
      <c r="AP113" s="20" t="s">
        <v>134</v>
      </c>
    </row>
    <row r="114" x14ac:dyDescent="0.25">
      <c r="AG114" s="21" t="s">
        <v>2</v>
      </c>
      <c r="AH114" s="21" t="s">
        <v>191</v>
      </c>
      <c r="AI114" s="20">
        <v>41</v>
      </c>
      <c r="AJ114" s="20">
        <v>8</v>
      </c>
      <c r="AK114" s="20">
        <v>4.5</v>
      </c>
      <c r="AL114" s="20">
        <v>5.4000000000000004</v>
      </c>
      <c r="AM114" s="20" t="s">
        <v>287</v>
      </c>
      <c r="AN114" s="20">
        <v>151.5</v>
      </c>
      <c r="AO114" s="20" t="s">
        <v>305</v>
      </c>
      <c r="AP114" s="20" t="s">
        <v>186</v>
      </c>
    </row>
    <row r="115" x14ac:dyDescent="0.25">
      <c r="AG115" s="21" t="s">
        <v>2</v>
      </c>
      <c r="AH115" s="21" t="s">
        <v>192</v>
      </c>
      <c r="AI115" s="20">
        <v>34</v>
      </c>
      <c r="AJ115" s="20">
        <v>7</v>
      </c>
      <c r="AK115" s="20">
        <v>3.5</v>
      </c>
      <c r="AL115" s="20">
        <v>3.7000000000000002</v>
      </c>
      <c r="AM115" s="20" t="s">
        <v>288</v>
      </c>
      <c r="AN115" s="20">
        <v>103.5</v>
      </c>
      <c r="AO115" s="20" t="s">
        <v>306</v>
      </c>
      <c r="AP115" s="20" t="s">
        <v>187</v>
      </c>
    </row>
    <row r="116" x14ac:dyDescent="0.25">
      <c r="Q116" s="15" t="s">
        <v>390</v>
      </c>
      <c r="AG116" s="21" t="s">
        <v>2</v>
      </c>
      <c r="AH116" s="21" t="s">
        <v>193</v>
      </c>
      <c r="AI116" s="20">
        <v>27</v>
      </c>
      <c r="AJ116" s="20">
        <v>5</v>
      </c>
      <c r="AK116" s="20">
        <v>2.7000000000000002</v>
      </c>
      <c r="AL116" s="20">
        <v>2.9000000000000004</v>
      </c>
      <c r="AM116" s="20" t="s">
        <v>289</v>
      </c>
      <c r="AN116" s="20">
        <v>79.300000000000011</v>
      </c>
      <c r="AO116" s="20" t="s">
        <v>307</v>
      </c>
      <c r="AP116" s="20" t="s">
        <v>187</v>
      </c>
    </row>
    <row r="117" x14ac:dyDescent="0.25">
      <c r="Q117" s="15" t="s">
        <v>349</v>
      </c>
      <c r="AG117" s="21" t="s">
        <v>2</v>
      </c>
      <c r="AH117" s="21" t="s">
        <v>194</v>
      </c>
      <c r="AI117" s="20">
        <v>35</v>
      </c>
      <c r="AJ117" s="20">
        <v>7</v>
      </c>
      <c r="AK117" s="20">
        <v>3.5</v>
      </c>
      <c r="AL117" s="20">
        <v>3.7000000000000002</v>
      </c>
      <c r="AM117" s="20" t="s">
        <v>288</v>
      </c>
      <c r="AN117" s="20">
        <v>101.5</v>
      </c>
      <c r="AO117" s="20" t="s">
        <v>308</v>
      </c>
      <c r="AP117" s="20" t="s">
        <v>187</v>
      </c>
    </row>
    <row r="118" x14ac:dyDescent="0.25">
      <c r="AG118" s="21" t="s">
        <v>2</v>
      </c>
      <c r="AH118" s="21" t="s">
        <v>195</v>
      </c>
      <c r="AI118" s="20">
        <v>27</v>
      </c>
      <c r="AJ118" s="20">
        <v>5</v>
      </c>
      <c r="AK118" s="20">
        <v>2.9000000000000004</v>
      </c>
      <c r="AL118" s="20">
        <v>2.9000000000000004</v>
      </c>
      <c r="AM118" s="20" t="s">
        <v>290</v>
      </c>
      <c r="AN118" s="20">
        <v>75.900000000000006</v>
      </c>
      <c r="AO118" s="20" t="s">
        <v>309</v>
      </c>
      <c r="AP118" s="20" t="s">
        <v>187</v>
      </c>
    </row>
    <row r="119" x14ac:dyDescent="0.25">
      <c r="Q119" s="2" t="s">
        <v>134</v>
      </c>
      <c r="R119" s="2" t="s">
        <v>134</v>
      </c>
      <c r="S119" s="2" t="s">
        <v>134</v>
      </c>
      <c r="T119" s="2" t="s">
        <v>378</v>
      </c>
      <c r="U119" s="2" t="s">
        <v>134</v>
      </c>
      <c r="V119" s="2" t="s">
        <v>379</v>
      </c>
      <c r="AG119" s="21" t="s">
        <v>2</v>
      </c>
      <c r="AH119" s="21" t="s">
        <v>147</v>
      </c>
      <c r="AI119" s="20">
        <v>0</v>
      </c>
      <c r="AJ119" s="20">
        <v>0</v>
      </c>
      <c r="AK119" s="20"/>
      <c r="AL119" s="20"/>
      <c r="AM119" s="20" t="s">
        <v>134</v>
      </c>
      <c r="AN119" s="20"/>
      <c r="AO119" s="20" t="s">
        <v>134</v>
      </c>
      <c r="AP119" s="20" t="s">
        <v>134</v>
      </c>
    </row>
    <row r="120" x14ac:dyDescent="0.25">
      <c r="Q120" s="2" t="s">
        <v>0</v>
      </c>
      <c r="R120" s="2" t="s">
        <v>6</v>
      </c>
      <c r="S120" s="2" t="s">
        <v>331</v>
      </c>
      <c r="T120" s="2" t="s">
        <v>337</v>
      </c>
      <c r="U120" s="2" t="s">
        <v>338</v>
      </c>
      <c r="V120" s="2" t="s">
        <v>337</v>
      </c>
      <c r="W120" s="2" t="s">
        <v>338</v>
      </c>
      <c r="AG120" s="21" t="s">
        <v>2</v>
      </c>
      <c r="AH120" s="21" t="s">
        <v>148</v>
      </c>
      <c r="AI120" s="20">
        <v>164</v>
      </c>
      <c r="AJ120" s="20">
        <v>33</v>
      </c>
      <c r="AK120" s="20">
        <v>3.4000000000000004</v>
      </c>
      <c r="AL120" s="20">
        <v>3.7000000000000002</v>
      </c>
      <c r="AM120" s="20" t="s">
        <v>291</v>
      </c>
      <c r="AN120" s="20">
        <v>100</v>
      </c>
      <c r="AO120" s="20" t="s">
        <v>134</v>
      </c>
      <c r="AP120" s="20" t="s">
        <v>134</v>
      </c>
    </row>
    <row r="121" x14ac:dyDescent="0.25">
      <c r="Q121" s="2" t="s">
        <v>3</v>
      </c>
      <c r="R121" s="2" t="s">
        <v>227</v>
      </c>
      <c r="S121" s="2">
        <v>163</v>
      </c>
      <c r="T121" s="2">
        <v>0.96599999999999997</v>
      </c>
      <c r="U121" s="2" t="s">
        <v>380</v>
      </c>
      <c r="V121" s="2">
        <v>0.70999999999999996</v>
      </c>
      <c r="W121" s="2" t="s">
        <v>385</v>
      </c>
      <c r="AG121" s="21" t="s">
        <v>3</v>
      </c>
      <c r="AH121" s="21" t="s">
        <v>191</v>
      </c>
      <c r="AI121" s="20">
        <v>141</v>
      </c>
      <c r="AJ121" s="20">
        <v>28</v>
      </c>
      <c r="AK121" s="20">
        <v>8</v>
      </c>
      <c r="AL121" s="20">
        <v>10.200000000000001</v>
      </c>
      <c r="AM121" s="20" t="s">
        <v>292</v>
      </c>
      <c r="AN121" s="20">
        <v>171.80000000000001</v>
      </c>
      <c r="AO121" s="20" t="s">
        <v>310</v>
      </c>
      <c r="AP121" s="20" t="s">
        <v>186</v>
      </c>
    </row>
    <row r="122" x14ac:dyDescent="0.25">
      <c r="Q122" s="2" t="s">
        <v>3</v>
      </c>
      <c r="R122" s="2" t="s">
        <v>228</v>
      </c>
      <c r="S122" s="2">
        <v>123</v>
      </c>
      <c r="T122" s="2">
        <v>0.85399999999999998</v>
      </c>
      <c r="U122" s="2" t="s">
        <v>381</v>
      </c>
      <c r="V122" s="2">
        <v>0.57200000000000006</v>
      </c>
      <c r="W122" s="2" t="s">
        <v>386</v>
      </c>
      <c r="AG122" s="21" t="s">
        <v>3</v>
      </c>
      <c r="AH122" s="21" t="s">
        <v>192</v>
      </c>
      <c r="AI122" s="20">
        <v>101</v>
      </c>
      <c r="AJ122" s="20">
        <v>20</v>
      </c>
      <c r="AK122" s="20">
        <v>5.3000000000000007</v>
      </c>
      <c r="AL122" s="20">
        <v>6.1000000000000005</v>
      </c>
      <c r="AM122" s="20" t="s">
        <v>293</v>
      </c>
      <c r="AN122" s="20">
        <v>101.10000000000001</v>
      </c>
      <c r="AO122" s="20" t="s">
        <v>311</v>
      </c>
      <c r="AP122" s="20" t="s">
        <v>187</v>
      </c>
    </row>
    <row r="123" x14ac:dyDescent="0.25">
      <c r="Q123" s="2" t="s">
        <v>3</v>
      </c>
      <c r="R123" s="2" t="s">
        <v>229</v>
      </c>
      <c r="S123" s="2">
        <v>159</v>
      </c>
      <c r="T123" s="2">
        <v>0.879</v>
      </c>
      <c r="U123" s="2" t="s">
        <v>382</v>
      </c>
      <c r="V123" s="2">
        <v>0.55400000000000005</v>
      </c>
      <c r="W123" s="2" t="s">
        <v>387</v>
      </c>
      <c r="AG123" s="21" t="s">
        <v>3</v>
      </c>
      <c r="AH123" s="21" t="s">
        <v>193</v>
      </c>
      <c r="AI123" s="20">
        <v>83</v>
      </c>
      <c r="AJ123" s="20">
        <v>17</v>
      </c>
      <c r="AK123" s="20">
        <v>4.2000000000000002</v>
      </c>
      <c r="AL123" s="20">
        <v>4.8000000000000007</v>
      </c>
      <c r="AM123" s="20" t="s">
        <v>294</v>
      </c>
      <c r="AN123" s="20">
        <v>79</v>
      </c>
      <c r="AO123" s="20" t="s">
        <v>312</v>
      </c>
      <c r="AP123" s="20" t="s">
        <v>188</v>
      </c>
    </row>
    <row r="124" x14ac:dyDescent="0.25">
      <c r="Q124" s="2" t="s">
        <v>3</v>
      </c>
      <c r="R124" s="2" t="s">
        <v>230</v>
      </c>
      <c r="S124" s="2">
        <v>542</v>
      </c>
      <c r="T124" s="2">
        <v>0.57999999999999996</v>
      </c>
      <c r="U124" s="2" t="s">
        <v>383</v>
      </c>
      <c r="V124" s="2">
        <v>0.25600000000000001</v>
      </c>
      <c r="W124" s="2" t="s">
        <v>388</v>
      </c>
      <c r="AG124" s="21" t="s">
        <v>3</v>
      </c>
      <c r="AH124" s="21" t="s">
        <v>194</v>
      </c>
      <c r="AI124" s="20">
        <v>104</v>
      </c>
      <c r="AJ124" s="20">
        <v>21</v>
      </c>
      <c r="AK124" s="20">
        <v>5.3000000000000007</v>
      </c>
      <c r="AL124" s="20">
        <v>6</v>
      </c>
      <c r="AM124" s="20" t="s">
        <v>295</v>
      </c>
      <c r="AN124" s="20">
        <v>97.800000000000011</v>
      </c>
      <c r="AO124" s="20" t="s">
        <v>313</v>
      </c>
      <c r="AP124" s="20" t="s">
        <v>187</v>
      </c>
    </row>
    <row r="125" x14ac:dyDescent="0.25">
      <c r="Q125" s="2" t="s">
        <v>3</v>
      </c>
      <c r="R125" s="2" t="s">
        <v>147</v>
      </c>
      <c r="S125" s="2">
        <v>114</v>
      </c>
      <c r="T125" s="2">
        <v>0.71799999999999997</v>
      </c>
      <c r="U125" s="2" t="s">
        <v>384</v>
      </c>
      <c r="V125" s="2">
        <v>0.58399999999999996</v>
      </c>
      <c r="W125" s="2" t="s">
        <v>389</v>
      </c>
      <c r="AG125" s="21" t="s">
        <v>3</v>
      </c>
      <c r="AH125" s="21" t="s">
        <v>195</v>
      </c>
      <c r="AI125" s="20">
        <v>70</v>
      </c>
      <c r="AJ125" s="20">
        <v>14</v>
      </c>
      <c r="AK125" s="20">
        <v>3.9000000000000004</v>
      </c>
      <c r="AL125" s="20">
        <v>4</v>
      </c>
      <c r="AM125" s="20" t="s">
        <v>296</v>
      </c>
      <c r="AN125" s="20">
        <v>65.600000000000009</v>
      </c>
      <c r="AO125" s="20" t="s">
        <v>314</v>
      </c>
      <c r="AP125" s="20" t="s">
        <v>188</v>
      </c>
    </row>
    <row r="126" x14ac:dyDescent="0.25">
      <c r="AG126" s="21" t="s">
        <v>3</v>
      </c>
      <c r="AH126" s="21" t="s">
        <v>147</v>
      </c>
      <c r="AI126" s="20">
        <v>1</v>
      </c>
      <c r="AJ126" s="20">
        <v>0</v>
      </c>
      <c r="AK126" s="20"/>
      <c r="AL126" s="20"/>
      <c r="AM126" s="20" t="s">
        <v>134</v>
      </c>
      <c r="AN126" s="20"/>
      <c r="AO126" s="20" t="s">
        <v>134</v>
      </c>
      <c r="AP126" s="20" t="s">
        <v>134</v>
      </c>
    </row>
    <row r="127" x14ac:dyDescent="0.25">
      <c r="AG127" s="21" t="s">
        <v>3</v>
      </c>
      <c r="AH127" s="21" t="s">
        <v>148</v>
      </c>
      <c r="AI127" s="20">
        <v>500</v>
      </c>
      <c r="AJ127" s="20">
        <v>100</v>
      </c>
      <c r="AK127" s="20">
        <v>5.3000000000000007</v>
      </c>
      <c r="AL127" s="20">
        <v>6</v>
      </c>
      <c r="AM127" s="20" t="s">
        <v>297</v>
      </c>
      <c r="AN127" s="20">
        <v>100</v>
      </c>
      <c r="AO127" s="20" t="s">
        <v>134</v>
      </c>
      <c r="AP127" s="20" t="s">
        <v>134</v>
      </c>
    </row>
    <row r="128" x14ac:dyDescent="0.25">
      <c r="A128" s="15" t="s">
        <v>189</v>
      </c>
    </row>
    <row r="129" x14ac:dyDescent="0.25">
      <c r="A129" s="15" t="s">
        <v>133</v>
      </c>
    </row>
    <row r="131">
      <c r="A131" s="2" t="s">
        <v>0</v>
      </c>
      <c r="B131" s="2" t="s">
        <v>141</v>
      </c>
      <c r="C131" s="2" t="s">
        <v>99</v>
      </c>
      <c r="D131" s="2" t="s">
        <v>100</v>
      </c>
      <c r="E131" s="2" t="s">
        <v>103</v>
      </c>
      <c r="F131" s="2" t="s">
        <v>104</v>
      </c>
      <c r="G131" s="2" t="s">
        <v>149</v>
      </c>
      <c r="H131" s="2" t="s">
        <v>168</v>
      </c>
      <c r="I131" s="2" t="s">
        <v>169</v>
      </c>
      <c r="J131" s="2" t="s">
        <v>185</v>
      </c>
    </row>
    <row r="132" x14ac:dyDescent="0.25">
      <c r="A132" s="2" t="s">
        <v>1</v>
      </c>
      <c r="B132" s="2" t="s">
        <v>142</v>
      </c>
      <c r="C132" s="2">
        <v>207</v>
      </c>
      <c r="D132" s="2">
        <v>41</v>
      </c>
      <c r="E132" s="2">
        <v>23.800000000000001</v>
      </c>
      <c r="F132" s="2">
        <v>29.700000000000003</v>
      </c>
      <c r="G132" s="2" t="s">
        <v>150</v>
      </c>
      <c r="H132" s="16">
        <v>151.20000000000002</v>
      </c>
      <c r="I132" s="2" t="s">
        <v>170</v>
      </c>
      <c r="J132" s="2" t="s">
        <v>186</v>
      </c>
    </row>
    <row r="133" x14ac:dyDescent="0.25">
      <c r="A133" s="2" t="s">
        <v>1</v>
      </c>
      <c r="B133" s="2" t="s">
        <v>143</v>
      </c>
      <c r="C133" s="2">
        <v>185</v>
      </c>
      <c r="D133" s="2">
        <v>37</v>
      </c>
      <c r="E133" s="2">
        <v>15.800000000000001</v>
      </c>
      <c r="F133" s="2">
        <v>17.5</v>
      </c>
      <c r="G133" s="2" t="s">
        <v>151</v>
      </c>
      <c r="H133" s="16">
        <v>88.400000000000006</v>
      </c>
      <c r="I133" s="2" t="s">
        <v>171</v>
      </c>
      <c r="J133" s="2" t="s">
        <v>187</v>
      </c>
    </row>
    <row r="134" x14ac:dyDescent="0.25">
      <c r="A134" s="2" t="s">
        <v>1</v>
      </c>
      <c r="B134" s="2" t="s">
        <v>144</v>
      </c>
      <c r="C134" s="2">
        <v>137</v>
      </c>
      <c r="D134" s="2">
        <v>27</v>
      </c>
      <c r="E134" s="2">
        <v>15.600000000000001</v>
      </c>
      <c r="F134" s="2">
        <v>16.400000000000002</v>
      </c>
      <c r="G134" s="2" t="s">
        <v>152</v>
      </c>
      <c r="H134" s="16">
        <v>84.100000000000009</v>
      </c>
      <c r="I134" s="2" t="s">
        <v>172</v>
      </c>
      <c r="J134" s="2" t="s">
        <v>188</v>
      </c>
    </row>
    <row r="135" x14ac:dyDescent="0.25">
      <c r="A135" s="2" t="s">
        <v>1</v>
      </c>
      <c r="B135" s="2" t="s">
        <v>145</v>
      </c>
      <c r="C135" s="2">
        <v>144</v>
      </c>
      <c r="D135" s="2">
        <v>29</v>
      </c>
      <c r="E135" s="2">
        <v>15.100000000000001</v>
      </c>
      <c r="F135" s="2">
        <v>19</v>
      </c>
      <c r="G135" s="2" t="s">
        <v>153</v>
      </c>
      <c r="H135" s="16">
        <v>94.600000000000009</v>
      </c>
      <c r="I135" s="2" t="s">
        <v>173</v>
      </c>
      <c r="J135" s="2" t="s">
        <v>187</v>
      </c>
    </row>
    <row r="136" x14ac:dyDescent="0.25">
      <c r="A136" s="2" t="s">
        <v>1</v>
      </c>
      <c r="B136" s="2" t="s">
        <v>146</v>
      </c>
      <c r="C136" s="2">
        <v>116</v>
      </c>
      <c r="D136" s="2">
        <v>23</v>
      </c>
      <c r="E136" s="2">
        <v>15.5</v>
      </c>
      <c r="F136" s="2">
        <v>18</v>
      </c>
      <c r="G136" s="2" t="s">
        <v>154</v>
      </c>
      <c r="H136" s="16">
        <v>90.800000000000011</v>
      </c>
      <c r="I136" s="2" t="s">
        <v>174</v>
      </c>
      <c r="J136" s="2" t="s">
        <v>187</v>
      </c>
    </row>
    <row r="137" x14ac:dyDescent="0.25">
      <c r="A137" s="2" t="s">
        <v>1</v>
      </c>
      <c r="B137" s="2" t="s">
        <v>147</v>
      </c>
      <c r="C137" s="2">
        <v>0</v>
      </c>
      <c r="D137" s="2">
        <v>0</v>
      </c>
      <c r="E137" s="2"/>
      <c r="F137" s="2"/>
      <c r="G137" s="2" t="s">
        <v>134</v>
      </c>
      <c r="H137" s="16"/>
      <c r="I137" s="2" t="s">
        <v>134</v>
      </c>
      <c r="J137" s="2" t="s">
        <v>134</v>
      </c>
    </row>
    <row r="138" x14ac:dyDescent="0.25">
      <c r="A138" s="2" t="s">
        <v>1</v>
      </c>
      <c r="B138" s="2" t="s">
        <v>148</v>
      </c>
      <c r="C138" s="2">
        <v>789</v>
      </c>
      <c r="D138" s="2">
        <v>158</v>
      </c>
      <c r="E138" s="2">
        <v>17</v>
      </c>
      <c r="F138" s="2">
        <v>19.700000000000003</v>
      </c>
      <c r="G138" s="2" t="s">
        <v>155</v>
      </c>
      <c r="H138" s="16">
        <v>100</v>
      </c>
      <c r="I138" s="2" t="s">
        <v>134</v>
      </c>
      <c r="J138" s="2" t="s">
        <v>134</v>
      </c>
      <c r="Q138" s="15" t="s">
        <v>397</v>
      </c>
    </row>
    <row r="139" x14ac:dyDescent="0.25">
      <c r="A139" s="2" t="s">
        <v>2</v>
      </c>
      <c r="B139" s="2" t="s">
        <v>142</v>
      </c>
      <c r="C139" s="2">
        <v>90</v>
      </c>
      <c r="D139" s="2">
        <v>18</v>
      </c>
      <c r="E139" s="2">
        <v>9.8000000000000007</v>
      </c>
      <c r="F139" s="2">
        <v>10.700000000000001</v>
      </c>
      <c r="G139" s="2" t="s">
        <v>156</v>
      </c>
      <c r="H139" s="16">
        <v>113.30000000000001</v>
      </c>
      <c r="I139" s="2" t="s">
        <v>175</v>
      </c>
      <c r="J139" s="2" t="s">
        <v>187</v>
      </c>
      <c r="Q139" s="15" t="s">
        <v>349</v>
      </c>
    </row>
    <row r="140" x14ac:dyDescent="0.25">
      <c r="A140" s="2" t="s">
        <v>2</v>
      </c>
      <c r="B140" s="2" t="s">
        <v>143</v>
      </c>
      <c r="C140" s="2">
        <v>105</v>
      </c>
      <c r="D140" s="2">
        <v>21</v>
      </c>
      <c r="E140" s="2">
        <v>8.7000000000000011</v>
      </c>
      <c r="F140" s="2">
        <v>9</v>
      </c>
      <c r="G140" s="2" t="s">
        <v>157</v>
      </c>
      <c r="H140" s="16">
        <v>93.800000000000011</v>
      </c>
      <c r="I140" s="2" t="s">
        <v>176</v>
      </c>
      <c r="J140" s="2" t="s">
        <v>187</v>
      </c>
    </row>
    <row r="141" x14ac:dyDescent="0.25">
      <c r="A141" s="2" t="s">
        <v>2</v>
      </c>
      <c r="B141" s="2" t="s">
        <v>144</v>
      </c>
      <c r="C141" s="2">
        <v>108</v>
      </c>
      <c r="D141" s="2">
        <v>22</v>
      </c>
      <c r="E141" s="2">
        <v>11.700000000000001</v>
      </c>
      <c r="F141" s="2">
        <v>11.600000000000001</v>
      </c>
      <c r="G141" s="2" t="s">
        <v>158</v>
      </c>
      <c r="H141" s="16">
        <v>121.60000000000001</v>
      </c>
      <c r="I141" s="2" t="s">
        <v>177</v>
      </c>
      <c r="J141" s="2" t="s">
        <v>187</v>
      </c>
      <c r="Q141" s="2" t="s">
        <v>134</v>
      </c>
      <c r="R141" s="2" t="s">
        <v>134</v>
      </c>
      <c r="S141" s="2" t="s">
        <v>134</v>
      </c>
      <c r="T141" s="2" t="s">
        <v>378</v>
      </c>
      <c r="U141" s="2" t="s">
        <v>134</v>
      </c>
      <c r="V141" s="2" t="s">
        <v>379</v>
      </c>
    </row>
    <row r="142" x14ac:dyDescent="0.25">
      <c r="A142" s="2" t="s">
        <v>2</v>
      </c>
      <c r="B142" s="2" t="s">
        <v>145</v>
      </c>
      <c r="C142" s="2">
        <v>62</v>
      </c>
      <c r="D142" s="2">
        <v>12</v>
      </c>
      <c r="E142" s="2">
        <v>6.5</v>
      </c>
      <c r="F142" s="2">
        <v>7.4000000000000004</v>
      </c>
      <c r="G142" s="2" t="s">
        <v>159</v>
      </c>
      <c r="H142" s="16">
        <v>77.600000000000009</v>
      </c>
      <c r="I142" s="2" t="s">
        <v>178</v>
      </c>
      <c r="J142" s="2" t="s">
        <v>188</v>
      </c>
      <c r="Q142" s="2" t="s">
        <v>0</v>
      </c>
      <c r="R142" s="2" t="s">
        <v>248</v>
      </c>
      <c r="S142" s="2" t="s">
        <v>331</v>
      </c>
      <c r="T142" s="2" t="s">
        <v>337</v>
      </c>
      <c r="U142" s="2" t="s">
        <v>338</v>
      </c>
      <c r="V142" s="2" t="s">
        <v>337</v>
      </c>
      <c r="W142" s="2" t="s">
        <v>338</v>
      </c>
    </row>
    <row r="143" x14ac:dyDescent="0.25">
      <c r="A143" s="2" t="s">
        <v>2</v>
      </c>
      <c r="B143" s="2" t="s">
        <v>146</v>
      </c>
      <c r="C143" s="2">
        <v>61</v>
      </c>
      <c r="D143" s="2">
        <v>12</v>
      </c>
      <c r="E143" s="2">
        <v>8</v>
      </c>
      <c r="F143" s="2">
        <v>8.8000000000000007</v>
      </c>
      <c r="G143" s="2" t="s">
        <v>160</v>
      </c>
      <c r="H143" s="16">
        <v>92.5</v>
      </c>
      <c r="I143" s="2" t="s">
        <v>179</v>
      </c>
      <c r="J143" s="2" t="s">
        <v>187</v>
      </c>
      <c r="Q143" s="2" t="s">
        <v>3</v>
      </c>
      <c r="R143" s="2" t="s">
        <v>249</v>
      </c>
      <c r="S143" s="2">
        <v>53</v>
      </c>
      <c r="T143" s="2">
        <v>0.32800000000000001</v>
      </c>
      <c r="U143" s="2" t="s">
        <v>391</v>
      </c>
      <c r="V143" s="2">
        <v>0.106</v>
      </c>
      <c r="W143" s="2" t="s">
        <v>394</v>
      </c>
    </row>
    <row r="144" x14ac:dyDescent="0.25">
      <c r="A144" s="2" t="s">
        <v>2</v>
      </c>
      <c r="B144" s="2" t="s">
        <v>147</v>
      </c>
      <c r="C144" s="2">
        <v>0</v>
      </c>
      <c r="D144" s="2">
        <v>0</v>
      </c>
      <c r="E144" s="2"/>
      <c r="F144" s="2"/>
      <c r="G144" s="2" t="s">
        <v>134</v>
      </c>
      <c r="H144" s="16"/>
      <c r="I144" s="2" t="s">
        <v>134</v>
      </c>
      <c r="J144" s="2" t="s">
        <v>134</v>
      </c>
      <c r="Q144" s="2" t="s">
        <v>3</v>
      </c>
      <c r="R144" s="2" t="s">
        <v>250</v>
      </c>
      <c r="S144" s="2">
        <v>432</v>
      </c>
      <c r="T144" s="2">
        <v>0.72299999999999998</v>
      </c>
      <c r="U144" s="2" t="s">
        <v>392</v>
      </c>
      <c r="V144" s="2">
        <v>0.46000000000000002</v>
      </c>
      <c r="W144" s="2" t="s">
        <v>395</v>
      </c>
    </row>
    <row r="145" x14ac:dyDescent="0.25">
      <c r="A145" s="2" t="s">
        <v>2</v>
      </c>
      <c r="B145" s="2" t="s">
        <v>148</v>
      </c>
      <c r="C145" s="2">
        <v>426</v>
      </c>
      <c r="D145" s="2">
        <v>85</v>
      </c>
      <c r="E145" s="2">
        <v>8.9000000000000004</v>
      </c>
      <c r="F145" s="2">
        <v>9.5</v>
      </c>
      <c r="G145" s="2" t="s">
        <v>161</v>
      </c>
      <c r="H145" s="16">
        <v>100</v>
      </c>
      <c r="I145" s="2" t="s">
        <v>134</v>
      </c>
      <c r="J145" s="2" t="s">
        <v>134</v>
      </c>
      <c r="Q145" s="2" t="s">
        <v>3</v>
      </c>
      <c r="R145" s="2" t="s">
        <v>251</v>
      </c>
      <c r="S145" s="2">
        <v>584</v>
      </c>
      <c r="T145" s="2">
        <v>0.76400000000000001</v>
      </c>
      <c r="U145" s="2" t="s">
        <v>393</v>
      </c>
      <c r="V145" s="2">
        <v>0.46000000000000002</v>
      </c>
      <c r="W145" s="2" t="s">
        <v>396</v>
      </c>
    </row>
    <row r="146" x14ac:dyDescent="0.25">
      <c r="A146" s="2" t="s">
        <v>3</v>
      </c>
      <c r="B146" s="2" t="s">
        <v>142</v>
      </c>
      <c r="C146" s="2">
        <v>297</v>
      </c>
      <c r="D146" s="2">
        <v>59</v>
      </c>
      <c r="E146" s="2">
        <v>16.600000000000001</v>
      </c>
      <c r="F146" s="2">
        <v>19.600000000000001</v>
      </c>
      <c r="G146" s="2" t="s">
        <v>162</v>
      </c>
      <c r="H146" s="16">
        <v>135.90000000000001</v>
      </c>
      <c r="I146" s="2" t="s">
        <v>180</v>
      </c>
      <c r="J146" s="2" t="s">
        <v>186</v>
      </c>
    </row>
    <row r="147" x14ac:dyDescent="0.25">
      <c r="A147" s="2" t="s">
        <v>3</v>
      </c>
      <c r="B147" s="2" t="s">
        <v>143</v>
      </c>
      <c r="C147" s="2">
        <v>290</v>
      </c>
      <c r="D147" s="2">
        <v>58</v>
      </c>
      <c r="E147" s="2">
        <v>12.200000000000001</v>
      </c>
      <c r="F147" s="2">
        <v>13</v>
      </c>
      <c r="G147" s="2" t="s">
        <v>163</v>
      </c>
      <c r="H147" s="16">
        <v>90.400000000000006</v>
      </c>
      <c r="I147" s="2" t="s">
        <v>181</v>
      </c>
      <c r="J147" s="2" t="s">
        <v>187</v>
      </c>
    </row>
    <row r="148" x14ac:dyDescent="0.25">
      <c r="A148" s="2" t="s">
        <v>3</v>
      </c>
      <c r="B148" s="2" t="s">
        <v>144</v>
      </c>
      <c r="C148" s="2">
        <v>245</v>
      </c>
      <c r="D148" s="2">
        <v>49</v>
      </c>
      <c r="E148" s="2">
        <v>13.600000000000001</v>
      </c>
      <c r="F148" s="2">
        <v>14</v>
      </c>
      <c r="G148" s="2" t="s">
        <v>164</v>
      </c>
      <c r="H148" s="16">
        <v>97.100000000000009</v>
      </c>
      <c r="I148" s="2" t="s">
        <v>182</v>
      </c>
      <c r="J148" s="2" t="s">
        <v>187</v>
      </c>
    </row>
    <row r="149" x14ac:dyDescent="0.25">
      <c r="A149" s="2" t="s">
        <v>3</v>
      </c>
      <c r="B149" s="2" t="s">
        <v>145</v>
      </c>
      <c r="C149" s="2">
        <v>206</v>
      </c>
      <c r="D149" s="2">
        <v>41</v>
      </c>
      <c r="E149" s="2">
        <v>10.700000000000001</v>
      </c>
      <c r="F149" s="2">
        <v>12.800000000000001</v>
      </c>
      <c r="G149" s="2" t="s">
        <v>165</v>
      </c>
      <c r="H149" s="16">
        <v>89.100000000000009</v>
      </c>
      <c r="I149" s="2" t="s">
        <v>183</v>
      </c>
      <c r="J149" s="2" t="s">
        <v>187</v>
      </c>
    </row>
    <row r="150" x14ac:dyDescent="0.25">
      <c r="A150" s="2" t="s">
        <v>3</v>
      </c>
      <c r="B150" s="2" t="s">
        <v>146</v>
      </c>
      <c r="C150" s="2">
        <v>177</v>
      </c>
      <c r="D150" s="2">
        <v>35</v>
      </c>
      <c r="E150" s="2">
        <v>11.700000000000001</v>
      </c>
      <c r="F150" s="2">
        <v>13.100000000000001</v>
      </c>
      <c r="G150" s="2" t="s">
        <v>166</v>
      </c>
      <c r="H150" s="16">
        <v>92</v>
      </c>
      <c r="I150" s="2" t="s">
        <v>184</v>
      </c>
      <c r="J150" s="2" t="s">
        <v>187</v>
      </c>
    </row>
    <row r="151" x14ac:dyDescent="0.25">
      <c r="A151" s="2" t="s">
        <v>3</v>
      </c>
      <c r="B151" s="2" t="s">
        <v>147</v>
      </c>
      <c r="C151" s="2">
        <v>0</v>
      </c>
      <c r="D151" s="2">
        <v>0</v>
      </c>
      <c r="E151" s="2"/>
      <c r="F151" s="2"/>
      <c r="G151" s="2" t="s">
        <v>134</v>
      </c>
      <c r="H151" s="16"/>
      <c r="I151" s="2" t="s">
        <v>134</v>
      </c>
      <c r="J151" s="2" t="s">
        <v>134</v>
      </c>
    </row>
    <row r="152" x14ac:dyDescent="0.25">
      <c r="A152" s="2" t="s">
        <v>3</v>
      </c>
      <c r="B152" s="2" t="s">
        <v>148</v>
      </c>
      <c r="C152" s="2">
        <v>1215</v>
      </c>
      <c r="D152" s="2">
        <v>243</v>
      </c>
      <c r="E152" s="2">
        <v>12.9</v>
      </c>
      <c r="F152" s="2">
        <v>14.300000000000001</v>
      </c>
      <c r="G152" s="2" t="s">
        <v>167</v>
      </c>
      <c r="H152" s="16">
        <v>100</v>
      </c>
      <c r="I152" s="2" t="s">
        <v>134</v>
      </c>
      <c r="J152" s="2" t="s">
        <v>134</v>
      </c>
    </row>
    <row r="154" x14ac:dyDescent="0.25">
      <c r="A154" s="15" t="s">
        <v>226</v>
      </c>
      <c r="Q154" s="15"/>
    </row>
    <row r="155" x14ac:dyDescent="0.25">
      <c r="A155" s="15" t="s">
        <v>133</v>
      </c>
      <c r="Q155" s="15"/>
    </row>
    <row r="157">
      <c r="A157" s="2" t="s">
        <v>0</v>
      </c>
      <c r="B157" s="2" t="s">
        <v>190</v>
      </c>
      <c r="C157" s="2" t="s">
        <v>99</v>
      </c>
      <c r="D157" s="2" t="s">
        <v>100</v>
      </c>
      <c r="E157" s="2" t="s">
        <v>103</v>
      </c>
      <c r="F157" s="2" t="s">
        <v>104</v>
      </c>
      <c r="G157" s="2" t="s">
        <v>149</v>
      </c>
      <c r="H157" s="2" t="s">
        <v>168</v>
      </c>
      <c r="I157" s="2" t="s">
        <v>169</v>
      </c>
      <c r="J157" s="2" t="s">
        <v>185</v>
      </c>
    </row>
    <row r="158" x14ac:dyDescent="0.25">
      <c r="A158" s="2" t="s">
        <v>1</v>
      </c>
      <c r="B158" s="2" t="s">
        <v>191</v>
      </c>
      <c r="C158" s="2">
        <v>209</v>
      </c>
      <c r="D158" s="2">
        <v>42</v>
      </c>
      <c r="E158" s="2">
        <v>24.400000000000002</v>
      </c>
      <c r="F158" s="2">
        <v>31.200000000000003</v>
      </c>
      <c r="G158" s="2" t="s">
        <v>196</v>
      </c>
      <c r="H158" s="17">
        <v>160</v>
      </c>
      <c r="I158" s="2" t="s">
        <v>211</v>
      </c>
      <c r="J158" s="2" t="s">
        <v>186</v>
      </c>
    </row>
    <row r="159" x14ac:dyDescent="0.25">
      <c r="A159" s="2" t="s">
        <v>1</v>
      </c>
      <c r="B159" s="2" t="s">
        <v>192</v>
      </c>
      <c r="C159" s="2">
        <v>171</v>
      </c>
      <c r="D159" s="2">
        <v>34</v>
      </c>
      <c r="E159" s="2">
        <v>18.100000000000001</v>
      </c>
      <c r="F159" s="2">
        <v>21.300000000000001</v>
      </c>
      <c r="G159" s="2" t="s">
        <v>197</v>
      </c>
      <c r="H159" s="17">
        <v>108.30000000000001</v>
      </c>
      <c r="I159" s="2" t="s">
        <v>212</v>
      </c>
      <c r="J159" s="2" t="s">
        <v>187</v>
      </c>
    </row>
    <row r="160" x14ac:dyDescent="0.25">
      <c r="A160" s="2" t="s">
        <v>1</v>
      </c>
      <c r="B160" s="2" t="s">
        <v>193</v>
      </c>
      <c r="C160" s="2">
        <v>135</v>
      </c>
      <c r="D160" s="2">
        <v>27</v>
      </c>
      <c r="E160" s="2">
        <v>13.700000000000001</v>
      </c>
      <c r="F160" s="2">
        <v>15.800000000000001</v>
      </c>
      <c r="G160" s="2" t="s">
        <v>198</v>
      </c>
      <c r="H160" s="17">
        <v>80.5</v>
      </c>
      <c r="I160" s="2" t="s">
        <v>213</v>
      </c>
      <c r="J160" s="2" t="s">
        <v>188</v>
      </c>
    </row>
    <row r="161" x14ac:dyDescent="0.25">
      <c r="A161" s="2" t="s">
        <v>1</v>
      </c>
      <c r="B161" s="2" t="s">
        <v>194</v>
      </c>
      <c r="C161" s="2">
        <v>140</v>
      </c>
      <c r="D161" s="2">
        <v>28</v>
      </c>
      <c r="E161" s="2">
        <v>14.5</v>
      </c>
      <c r="F161" s="2">
        <v>16.600000000000001</v>
      </c>
      <c r="G161" s="2" t="s">
        <v>199</v>
      </c>
      <c r="H161" s="17">
        <v>82.400000000000006</v>
      </c>
      <c r="I161" s="2" t="s">
        <v>214</v>
      </c>
      <c r="J161" s="2" t="s">
        <v>188</v>
      </c>
    </row>
    <row r="162" x14ac:dyDescent="0.25">
      <c r="A162" s="2" t="s">
        <v>1</v>
      </c>
      <c r="B162" s="2" t="s">
        <v>195</v>
      </c>
      <c r="C162" s="2">
        <v>134</v>
      </c>
      <c r="D162" s="2">
        <v>27</v>
      </c>
      <c r="E162" s="2">
        <v>15.300000000000001</v>
      </c>
      <c r="F162" s="2">
        <v>16.100000000000001</v>
      </c>
      <c r="G162" s="2" t="s">
        <v>200</v>
      </c>
      <c r="H162" s="17">
        <v>82.300000000000011</v>
      </c>
      <c r="I162" s="2" t="s">
        <v>215</v>
      </c>
      <c r="J162" s="2" t="s">
        <v>188</v>
      </c>
    </row>
    <row r="163" x14ac:dyDescent="0.25">
      <c r="A163" s="2" t="s">
        <v>1</v>
      </c>
      <c r="B163" s="2" t="s">
        <v>147</v>
      </c>
      <c r="C163" s="2">
        <v>0</v>
      </c>
      <c r="D163" s="2">
        <v>0</v>
      </c>
      <c r="E163" s="2"/>
      <c r="F163" s="2"/>
      <c r="G163" s="2" t="s">
        <v>134</v>
      </c>
      <c r="H163" s="17"/>
      <c r="I163" s="2" t="s">
        <v>134</v>
      </c>
      <c r="J163" s="2" t="s">
        <v>134</v>
      </c>
    </row>
    <row r="164" x14ac:dyDescent="0.25">
      <c r="A164" s="2" t="s">
        <v>1</v>
      </c>
      <c r="B164" s="2" t="s">
        <v>148</v>
      </c>
      <c r="C164" s="2">
        <v>789</v>
      </c>
      <c r="D164" s="2">
        <v>158</v>
      </c>
      <c r="E164" s="2">
        <v>17</v>
      </c>
      <c r="F164" s="2">
        <v>19.700000000000003</v>
      </c>
      <c r="G164" s="2" t="s">
        <v>155</v>
      </c>
      <c r="H164" s="17">
        <v>100</v>
      </c>
      <c r="I164" s="2" t="s">
        <v>134</v>
      </c>
      <c r="J164" s="2" t="s">
        <v>134</v>
      </c>
    </row>
    <row r="165" x14ac:dyDescent="0.25">
      <c r="A165" s="2" t="s">
        <v>2</v>
      </c>
      <c r="B165" s="2" t="s">
        <v>191</v>
      </c>
      <c r="C165" s="2">
        <v>95</v>
      </c>
      <c r="D165" s="2">
        <v>19</v>
      </c>
      <c r="E165" s="2">
        <v>10.5</v>
      </c>
      <c r="F165" s="2">
        <v>12.5</v>
      </c>
      <c r="G165" s="2" t="s">
        <v>201</v>
      </c>
      <c r="H165" s="17">
        <v>131</v>
      </c>
      <c r="I165" s="2" t="s">
        <v>216</v>
      </c>
      <c r="J165" s="2" t="s">
        <v>186</v>
      </c>
    </row>
    <row r="166" x14ac:dyDescent="0.25">
      <c r="A166" s="2" t="s">
        <v>2</v>
      </c>
      <c r="B166" s="2" t="s">
        <v>192</v>
      </c>
      <c r="C166" s="2">
        <v>88</v>
      </c>
      <c r="D166" s="2">
        <v>18</v>
      </c>
      <c r="E166" s="2">
        <v>9.0999999999999996</v>
      </c>
      <c r="F166" s="2">
        <v>9.9000000000000004</v>
      </c>
      <c r="G166" s="2" t="s">
        <v>202</v>
      </c>
      <c r="H166" s="17">
        <v>103.30000000000001</v>
      </c>
      <c r="I166" s="2" t="s">
        <v>217</v>
      </c>
      <c r="J166" s="2" t="s">
        <v>187</v>
      </c>
    </row>
    <row r="167" x14ac:dyDescent="0.25">
      <c r="A167" s="2" t="s">
        <v>2</v>
      </c>
      <c r="B167" s="2" t="s">
        <v>193</v>
      </c>
      <c r="C167" s="2">
        <v>92</v>
      </c>
      <c r="D167" s="2">
        <v>18</v>
      </c>
      <c r="E167" s="2">
        <v>9.2000000000000011</v>
      </c>
      <c r="F167" s="2">
        <v>10</v>
      </c>
      <c r="G167" s="2" t="s">
        <v>203</v>
      </c>
      <c r="H167" s="17">
        <v>104.10000000000001</v>
      </c>
      <c r="I167" s="2" t="s">
        <v>218</v>
      </c>
      <c r="J167" s="2" t="s">
        <v>187</v>
      </c>
    </row>
    <row r="168" x14ac:dyDescent="0.25">
      <c r="A168" s="2" t="s">
        <v>2</v>
      </c>
      <c r="B168" s="2" t="s">
        <v>194</v>
      </c>
      <c r="C168" s="2">
        <v>81</v>
      </c>
      <c r="D168" s="2">
        <v>16</v>
      </c>
      <c r="E168" s="2">
        <v>8.2000000000000011</v>
      </c>
      <c r="F168" s="2">
        <v>8.5999999999999996</v>
      </c>
      <c r="G168" s="2" t="s">
        <v>204</v>
      </c>
      <c r="H168" s="17">
        <v>90.100000000000009</v>
      </c>
      <c r="I168" s="2" t="s">
        <v>219</v>
      </c>
      <c r="J168" s="2" t="s">
        <v>187</v>
      </c>
    </row>
    <row r="169" x14ac:dyDescent="0.25">
      <c r="A169" s="2" t="s">
        <v>2</v>
      </c>
      <c r="B169" s="2" t="s">
        <v>195</v>
      </c>
      <c r="C169" s="2">
        <v>70</v>
      </c>
      <c r="D169" s="2">
        <v>14</v>
      </c>
      <c r="E169" s="2">
        <v>7.6000000000000005</v>
      </c>
      <c r="F169" s="2">
        <v>7.4000000000000004</v>
      </c>
      <c r="G169" s="2" t="s">
        <v>205</v>
      </c>
      <c r="H169" s="17">
        <v>77.700000000000003</v>
      </c>
      <c r="I169" s="2" t="s">
        <v>220</v>
      </c>
      <c r="J169" s="2" t="s">
        <v>188</v>
      </c>
    </row>
    <row r="170" x14ac:dyDescent="0.25">
      <c r="A170" s="2" t="s">
        <v>2</v>
      </c>
      <c r="B170" s="2" t="s">
        <v>147</v>
      </c>
      <c r="C170" s="2">
        <v>0</v>
      </c>
      <c r="D170" s="2">
        <v>0</v>
      </c>
      <c r="E170" s="2"/>
      <c r="F170" s="2"/>
      <c r="G170" s="2" t="s">
        <v>134</v>
      </c>
      <c r="H170" s="17"/>
      <c r="I170" s="2" t="s">
        <v>134</v>
      </c>
      <c r="J170" s="2" t="s">
        <v>134</v>
      </c>
    </row>
    <row r="171" x14ac:dyDescent="0.25">
      <c r="A171" s="2" t="s">
        <v>2</v>
      </c>
      <c r="B171" s="2" t="s">
        <v>148</v>
      </c>
      <c r="C171" s="2">
        <v>426</v>
      </c>
      <c r="D171" s="2">
        <v>85</v>
      </c>
      <c r="E171" s="2">
        <v>8.9000000000000004</v>
      </c>
      <c r="F171" s="2">
        <v>9.5</v>
      </c>
      <c r="G171" s="2" t="s">
        <v>161</v>
      </c>
      <c r="H171" s="17">
        <v>100</v>
      </c>
      <c r="I171" s="2" t="s">
        <v>134</v>
      </c>
      <c r="J171" s="2" t="s">
        <v>134</v>
      </c>
    </row>
    <row r="172" x14ac:dyDescent="0.25">
      <c r="A172" s="2" t="s">
        <v>3</v>
      </c>
      <c r="B172" s="2" t="s">
        <v>191</v>
      </c>
      <c r="C172" s="2">
        <v>304</v>
      </c>
      <c r="D172" s="2">
        <v>61</v>
      </c>
      <c r="E172" s="2">
        <v>17.300000000000001</v>
      </c>
      <c r="F172" s="2">
        <v>21.300000000000001</v>
      </c>
      <c r="G172" s="2" t="s">
        <v>206</v>
      </c>
      <c r="H172" s="17">
        <v>149</v>
      </c>
      <c r="I172" s="2" t="s">
        <v>221</v>
      </c>
      <c r="J172" s="2" t="s">
        <v>186</v>
      </c>
    </row>
    <row r="173" x14ac:dyDescent="0.25">
      <c r="A173" s="2" t="s">
        <v>3</v>
      </c>
      <c r="B173" s="2" t="s">
        <v>192</v>
      </c>
      <c r="C173" s="2">
        <v>259</v>
      </c>
      <c r="D173" s="2">
        <v>52</v>
      </c>
      <c r="E173" s="2">
        <v>13.5</v>
      </c>
      <c r="F173" s="2">
        <v>15.300000000000001</v>
      </c>
      <c r="G173" s="2" t="s">
        <v>207</v>
      </c>
      <c r="H173" s="17">
        <v>106.5</v>
      </c>
      <c r="I173" s="2" t="s">
        <v>222</v>
      </c>
      <c r="J173" s="2" t="s">
        <v>187</v>
      </c>
    </row>
    <row r="174" x14ac:dyDescent="0.25">
      <c r="A174" s="2" t="s">
        <v>3</v>
      </c>
      <c r="B174" s="2" t="s">
        <v>193</v>
      </c>
      <c r="C174" s="2">
        <v>227</v>
      </c>
      <c r="D174" s="2">
        <v>45</v>
      </c>
      <c r="E174" s="2">
        <v>11.5</v>
      </c>
      <c r="F174" s="2">
        <v>12.800000000000001</v>
      </c>
      <c r="G174" s="2" t="s">
        <v>208</v>
      </c>
      <c r="H174" s="17">
        <v>89</v>
      </c>
      <c r="I174" s="2" t="s">
        <v>223</v>
      </c>
      <c r="J174" s="2" t="s">
        <v>187</v>
      </c>
    </row>
    <row r="175" x14ac:dyDescent="0.25">
      <c r="A175" s="2" t="s">
        <v>3</v>
      </c>
      <c r="B175" s="2" t="s">
        <v>194</v>
      </c>
      <c r="C175" s="2">
        <v>221</v>
      </c>
      <c r="D175" s="2">
        <v>44</v>
      </c>
      <c r="E175" s="2">
        <v>11.300000000000001</v>
      </c>
      <c r="F175" s="2">
        <v>12.4</v>
      </c>
      <c r="G175" s="2" t="s">
        <v>209</v>
      </c>
      <c r="H175" s="17">
        <v>85.400000000000006</v>
      </c>
      <c r="I175" s="2" t="s">
        <v>224</v>
      </c>
      <c r="J175" s="2" t="s">
        <v>188</v>
      </c>
    </row>
    <row r="176" x14ac:dyDescent="0.25">
      <c r="A176" s="2" t="s">
        <v>3</v>
      </c>
      <c r="B176" s="2" t="s">
        <v>195</v>
      </c>
      <c r="C176" s="2">
        <v>204</v>
      </c>
      <c r="D176" s="2">
        <v>41</v>
      </c>
      <c r="E176" s="2">
        <v>11.4</v>
      </c>
      <c r="F176" s="2">
        <v>11.5</v>
      </c>
      <c r="G176" s="2" t="s">
        <v>210</v>
      </c>
      <c r="H176" s="17">
        <v>80.300000000000011</v>
      </c>
      <c r="I176" s="2" t="s">
        <v>225</v>
      </c>
      <c r="J176" s="2" t="s">
        <v>188</v>
      </c>
    </row>
    <row r="177">
      <c r="A177" s="2" t="s">
        <v>3</v>
      </c>
      <c r="B177" s="2" t="s">
        <v>147</v>
      </c>
      <c r="C177" s="2">
        <v>0</v>
      </c>
      <c r="D177" s="2">
        <v>0</v>
      </c>
      <c r="E177" s="2"/>
      <c r="F177" s="2"/>
      <c r="G177" s="2" t="s">
        <v>134</v>
      </c>
      <c r="H177" s="2"/>
      <c r="I177" s="2" t="s">
        <v>134</v>
      </c>
      <c r="J177" s="2" t="s">
        <v>134</v>
      </c>
    </row>
    <row r="178">
      <c r="A178" s="2" t="s">
        <v>3</v>
      </c>
      <c r="B178" s="2" t="s">
        <v>148</v>
      </c>
      <c r="C178" s="2">
        <v>1215</v>
      </c>
      <c r="D178" s="2">
        <v>243</v>
      </c>
      <c r="E178" s="2">
        <v>12.9</v>
      </c>
      <c r="F178" s="2">
        <v>14.300000000000001</v>
      </c>
      <c r="G178" s="2" t="s">
        <v>167</v>
      </c>
      <c r="H178" s="2">
        <v>100</v>
      </c>
      <c r="I178" s="2" t="s">
        <v>134</v>
      </c>
      <c r="J178" s="2" t="s">
        <v>134</v>
      </c>
    </row>
    <row r="181" x14ac:dyDescent="0.25">
      <c r="A181" s="6"/>
      <c r="B181"/>
      <c r="C181"/>
      <c r="D181"/>
      <c r="E181"/>
      <c r="F181"/>
      <c r="G181"/>
      <c r="H181"/>
    </row>
    <row r="182" x14ac:dyDescent="0.25">
      <c r="A182" s="6"/>
      <c r="B182"/>
      <c r="C182"/>
      <c r="D182"/>
      <c r="E182"/>
      <c r="F182"/>
      <c r="G182"/>
      <c r="H182"/>
    </row>
    <row r="183" x14ac:dyDescent="0.25">
      <c r="A183"/>
      <c r="B183"/>
      <c r="C183"/>
      <c r="D183"/>
      <c r="E183"/>
      <c r="F183"/>
      <c r="G183"/>
      <c r="H183"/>
    </row>
    <row r="184" x14ac:dyDescent="0.25">
      <c r="F184"/>
      <c r="G184"/>
      <c r="H184"/>
    </row>
    <row r="185" x14ac:dyDescent="0.25">
      <c r="D185"/>
      <c r="G185"/>
      <c r="H185"/>
    </row>
    <row r="186" x14ac:dyDescent="0.25">
      <c r="D186"/>
      <c r="G186"/>
      <c r="H186"/>
    </row>
    <row r="187" x14ac:dyDescent="0.25">
      <c r="D187"/>
      <c r="E187"/>
      <c r="F187"/>
      <c r="G187"/>
      <c r="H187"/>
    </row>
    <row r="188" x14ac:dyDescent="0.25">
      <c r="D188"/>
      <c r="E188"/>
      <c r="F188"/>
      <c r="G188"/>
      <c r="H188"/>
    </row>
    <row r="189" x14ac:dyDescent="0.25">
      <c r="D189"/>
      <c r="E189"/>
      <c r="F189"/>
      <c r="G189"/>
      <c r="H189"/>
    </row>
    <row r="190" x14ac:dyDescent="0.25">
      <c r="D190"/>
      <c r="E190"/>
      <c r="F190"/>
      <c r="G190"/>
      <c r="H190"/>
    </row>
    <row r="191" x14ac:dyDescent="0.25">
      <c r="D191"/>
      <c r="E191"/>
      <c r="F191"/>
      <c r="G191"/>
      <c r="H191"/>
    </row>
    <row r="192" x14ac:dyDescent="0.25">
      <c r="D192"/>
      <c r="E192"/>
      <c r="F192"/>
      <c r="G192"/>
      <c r="H192"/>
    </row>
    <row r="193" x14ac:dyDescent="0.25">
      <c r="D193"/>
      <c r="E193"/>
      <c r="F193"/>
      <c r="G193"/>
      <c r="H193"/>
    </row>
    <row r="194" x14ac:dyDescent="0.25">
      <c r="C194"/>
      <c r="D194"/>
      <c r="E194"/>
      <c r="F194"/>
      <c r="G194"/>
      <c r="H194"/>
    </row>
    <row r="195" x14ac:dyDescent="0.25">
      <c r="C195"/>
      <c r="D195"/>
      <c r="E195"/>
      <c r="F195"/>
      <c r="G195"/>
      <c r="H195"/>
    </row>
    <row r="196" x14ac:dyDescent="0.25">
      <c r="C196"/>
      <c r="D196"/>
      <c r="E196"/>
      <c r="F196"/>
      <c r="G196"/>
      <c r="H196"/>
    </row>
    <row r="197" x14ac:dyDescent="0.25">
      <c r="C197"/>
      <c r="D197"/>
      <c r="E197"/>
      <c r="F197"/>
      <c r="G197"/>
      <c r="H197"/>
    </row>
    <row r="198" x14ac:dyDescent="0.25">
      <c r="A198"/>
      <c r="B198"/>
      <c r="C198"/>
      <c r="D198"/>
      <c r="E198"/>
      <c r="F198"/>
      <c r="G198"/>
      <c r="H198"/>
    </row>
    <row r="199" x14ac:dyDescent="0.25">
      <c r="A199" s="15" t="s">
        <v>247</v>
      </c>
    </row>
    <row r="200" x14ac:dyDescent="0.25">
      <c r="A200" s="15" t="s">
        <v>133</v>
      </c>
    </row>
    <row r="202">
      <c r="A202" s="2" t="s">
        <v>0</v>
      </c>
      <c r="B202" s="2" t="s">
        <v>6</v>
      </c>
      <c r="C202" s="2" t="s">
        <v>99</v>
      </c>
      <c r="D202" s="2" t="s">
        <v>100</v>
      </c>
      <c r="E202" s="2" t="s">
        <v>231</v>
      </c>
      <c r="F202" s="2" t="s">
        <v>232</v>
      </c>
      <c r="G202" s="2" t="s">
        <v>103</v>
      </c>
      <c r="H202" s="2" t="s">
        <v>104</v>
      </c>
      <c r="I202" s="2" t="s">
        <v>149</v>
      </c>
    </row>
    <row r="203">
      <c r="A203" s="2" t="s">
        <v>1</v>
      </c>
      <c r="B203" s="2" t="s">
        <v>227</v>
      </c>
      <c r="C203" s="2">
        <v>155</v>
      </c>
      <c r="D203" s="2">
        <v>31</v>
      </c>
      <c r="E203" s="2">
        <v>0.19600000000000001</v>
      </c>
      <c r="F203" s="2">
        <v>0.20500000000000002</v>
      </c>
      <c r="G203" s="2">
        <v>3.3000000000000003</v>
      </c>
      <c r="H203" s="2">
        <v>3.9000000000000004</v>
      </c>
      <c r="I203" s="2" t="s">
        <v>233</v>
      </c>
    </row>
    <row r="204">
      <c r="A204" s="2" t="s">
        <v>1</v>
      </c>
      <c r="B204" s="2" t="s">
        <v>228</v>
      </c>
      <c r="C204" s="2">
        <v>88</v>
      </c>
      <c r="D204" s="2">
        <v>18</v>
      </c>
      <c r="E204" s="2">
        <v>0.112</v>
      </c>
      <c r="F204" s="2">
        <v>0.11700000000000001</v>
      </c>
      <c r="G204" s="2">
        <v>1.9000000000000001</v>
      </c>
      <c r="H204" s="2">
        <v>2.2000000000000002</v>
      </c>
      <c r="I204" s="2" t="s">
        <v>234</v>
      </c>
    </row>
    <row r="205">
      <c r="A205" s="2" t="s">
        <v>1</v>
      </c>
      <c r="B205" s="2" t="s">
        <v>229</v>
      </c>
      <c r="C205" s="2">
        <v>109</v>
      </c>
      <c r="D205" s="2">
        <v>22</v>
      </c>
      <c r="E205" s="2">
        <v>0.13800000000000001</v>
      </c>
      <c r="F205" s="2">
        <v>0.14400000000000002</v>
      </c>
      <c r="G205" s="2">
        <v>2.4000000000000004</v>
      </c>
      <c r="H205" s="2">
        <v>2.7000000000000002</v>
      </c>
      <c r="I205" s="2" t="s">
        <v>235</v>
      </c>
    </row>
    <row r="206">
      <c r="A206" s="2" t="s">
        <v>1</v>
      </c>
      <c r="B206" s="2" t="s">
        <v>230</v>
      </c>
      <c r="C206" s="2">
        <v>403</v>
      </c>
      <c r="D206" s="2">
        <v>81</v>
      </c>
      <c r="E206" s="2">
        <v>0.51100000000000001</v>
      </c>
      <c r="F206" s="2">
        <v>0.53400000000000003</v>
      </c>
      <c r="G206" s="2">
        <v>8.7000000000000011</v>
      </c>
      <c r="H206" s="2">
        <v>10</v>
      </c>
      <c r="I206" s="2" t="s">
        <v>236</v>
      </c>
    </row>
    <row r="207">
      <c r="A207" s="2" t="s">
        <v>1</v>
      </c>
      <c r="B207" s="2" t="s">
        <v>147</v>
      </c>
      <c r="C207" s="2">
        <v>34</v>
      </c>
      <c r="D207" s="2">
        <v>7</v>
      </c>
      <c r="E207" s="2">
        <v>0.043000000000000003</v>
      </c>
      <c r="F207" s="2"/>
      <c r="G207" s="2">
        <v>0.70000000000000007</v>
      </c>
      <c r="H207" s="2">
        <v>0.90000000000000002</v>
      </c>
      <c r="I207" s="2" t="s">
        <v>237</v>
      </c>
    </row>
    <row r="208">
      <c r="A208" s="2" t="s">
        <v>1</v>
      </c>
      <c r="B208" s="2" t="s">
        <v>43</v>
      </c>
      <c r="C208" s="2">
        <v>789</v>
      </c>
      <c r="D208" s="2">
        <v>158</v>
      </c>
      <c r="E208" s="2">
        <v>1</v>
      </c>
      <c r="F208" s="2"/>
      <c r="G208" s="2">
        <v>17</v>
      </c>
      <c r="H208" s="2">
        <v>19.700000000000003</v>
      </c>
      <c r="I208" s="2" t="s">
        <v>155</v>
      </c>
    </row>
    <row r="209">
      <c r="A209" s="2" t="s">
        <v>2</v>
      </c>
      <c r="B209" s="2" t="s">
        <v>227</v>
      </c>
      <c r="C209" s="2">
        <v>91</v>
      </c>
      <c r="D209" s="2">
        <v>18</v>
      </c>
      <c r="E209" s="2">
        <v>0.214</v>
      </c>
      <c r="F209" s="2">
        <v>0.22700000000000001</v>
      </c>
      <c r="G209" s="2">
        <v>1.9000000000000001</v>
      </c>
      <c r="H209" s="2">
        <v>2</v>
      </c>
      <c r="I209" s="2" t="s">
        <v>238</v>
      </c>
    </row>
    <row r="210">
      <c r="A210" s="2" t="s">
        <v>2</v>
      </c>
      <c r="B210" s="2" t="s">
        <v>228</v>
      </c>
      <c r="C210" s="2">
        <v>66</v>
      </c>
      <c r="D210" s="2">
        <v>13</v>
      </c>
      <c r="E210" s="2">
        <v>0.155</v>
      </c>
      <c r="F210" s="2">
        <v>0.16500000000000001</v>
      </c>
      <c r="G210" s="2">
        <v>1.4000000000000001</v>
      </c>
      <c r="H210" s="2">
        <v>1.5</v>
      </c>
      <c r="I210" s="2" t="s">
        <v>239</v>
      </c>
    </row>
    <row r="211">
      <c r="A211" s="2" t="s">
        <v>2</v>
      </c>
      <c r="B211" s="2" t="s">
        <v>229</v>
      </c>
      <c r="C211" s="2">
        <v>66</v>
      </c>
      <c r="D211" s="2">
        <v>13</v>
      </c>
      <c r="E211" s="2">
        <v>0.155</v>
      </c>
      <c r="F211" s="2">
        <v>0.16500000000000001</v>
      </c>
      <c r="G211" s="2">
        <v>1.4000000000000001</v>
      </c>
      <c r="H211" s="2">
        <v>1.5</v>
      </c>
      <c r="I211" s="2" t="s">
        <v>240</v>
      </c>
    </row>
    <row r="212">
      <c r="A212" s="2" t="s">
        <v>2</v>
      </c>
      <c r="B212" s="2" t="s">
        <v>230</v>
      </c>
      <c r="C212" s="2">
        <v>178</v>
      </c>
      <c r="D212" s="2">
        <v>36</v>
      </c>
      <c r="E212" s="2">
        <v>0.41799999999999998</v>
      </c>
      <c r="F212" s="2">
        <v>0.44400000000000001</v>
      </c>
      <c r="G212" s="2">
        <v>3.7000000000000002</v>
      </c>
      <c r="H212" s="2">
        <v>4</v>
      </c>
      <c r="I212" s="2" t="s">
        <v>241</v>
      </c>
    </row>
    <row r="213">
      <c r="A213" s="2" t="s">
        <v>2</v>
      </c>
      <c r="B213" s="2" t="s">
        <v>147</v>
      </c>
      <c r="C213" s="2">
        <v>25</v>
      </c>
      <c r="D213" s="2">
        <v>5</v>
      </c>
      <c r="E213" s="2">
        <v>0.059000000000000004</v>
      </c>
      <c r="F213" s="2"/>
      <c r="G213" s="2">
        <v>0.5</v>
      </c>
      <c r="H213" s="2">
        <v>0.60000000000000009</v>
      </c>
      <c r="I213" s="2" t="s">
        <v>242</v>
      </c>
    </row>
    <row r="214">
      <c r="A214" s="2" t="s">
        <v>2</v>
      </c>
      <c r="B214" s="2" t="s">
        <v>43</v>
      </c>
      <c r="C214" s="2">
        <v>426</v>
      </c>
      <c r="D214" s="2">
        <v>85</v>
      </c>
      <c r="E214" s="2">
        <v>1</v>
      </c>
      <c r="F214" s="2"/>
      <c r="G214" s="2">
        <v>8.9000000000000004</v>
      </c>
      <c r="H214" s="2">
        <v>9.5</v>
      </c>
      <c r="I214" s="2" t="s">
        <v>161</v>
      </c>
    </row>
    <row r="215">
      <c r="A215" s="2" t="s">
        <v>3</v>
      </c>
      <c r="B215" s="2" t="s">
        <v>227</v>
      </c>
      <c r="C215" s="2">
        <v>246</v>
      </c>
      <c r="D215" s="2">
        <v>49</v>
      </c>
      <c r="E215" s="2">
        <v>0.20200000000000001</v>
      </c>
      <c r="F215" s="2">
        <v>0.21299999999999999</v>
      </c>
      <c r="G215" s="2">
        <v>2.6000000000000001</v>
      </c>
      <c r="H215" s="2">
        <v>2.9000000000000004</v>
      </c>
      <c r="I215" s="2" t="s">
        <v>243</v>
      </c>
    </row>
    <row r="216">
      <c r="A216" s="2" t="s">
        <v>3</v>
      </c>
      <c r="B216" s="2" t="s">
        <v>228</v>
      </c>
      <c r="C216" s="2">
        <v>154</v>
      </c>
      <c r="D216" s="2">
        <v>31</v>
      </c>
      <c r="E216" s="2">
        <v>0.127</v>
      </c>
      <c r="F216" s="2">
        <v>0.13300000000000001</v>
      </c>
      <c r="G216" s="2">
        <v>1.6000000000000001</v>
      </c>
      <c r="H216" s="2">
        <v>1.8</v>
      </c>
      <c r="I216" s="2" t="s">
        <v>244</v>
      </c>
    </row>
    <row r="217">
      <c r="A217" s="2" t="s">
        <v>3</v>
      </c>
      <c r="B217" s="2" t="s">
        <v>229</v>
      </c>
      <c r="C217" s="2">
        <v>175</v>
      </c>
      <c r="D217" s="2">
        <v>35</v>
      </c>
      <c r="E217" s="2">
        <v>0.14400000000000002</v>
      </c>
      <c r="F217" s="2">
        <v>0.151</v>
      </c>
      <c r="G217" s="2">
        <v>1.9000000000000001</v>
      </c>
      <c r="H217" s="2">
        <v>2</v>
      </c>
      <c r="I217" s="2" t="s">
        <v>238</v>
      </c>
    </row>
    <row r="218">
      <c r="A218" s="2" t="s">
        <v>3</v>
      </c>
      <c r="B218" s="2" t="s">
        <v>230</v>
      </c>
      <c r="C218" s="2">
        <v>581</v>
      </c>
      <c r="D218" s="2">
        <v>116</v>
      </c>
      <c r="E218" s="2">
        <v>0.47800000000000004</v>
      </c>
      <c r="F218" s="2">
        <v>0.503</v>
      </c>
      <c r="G218" s="2">
        <v>6.2000000000000002</v>
      </c>
      <c r="H218" s="2">
        <v>6.9000000000000004</v>
      </c>
      <c r="I218" s="2" t="s">
        <v>245</v>
      </c>
    </row>
    <row r="219">
      <c r="A219" s="2" t="s">
        <v>3</v>
      </c>
      <c r="B219" s="2" t="s">
        <v>147</v>
      </c>
      <c r="C219" s="2">
        <v>59</v>
      </c>
      <c r="D219" s="2">
        <v>12</v>
      </c>
      <c r="E219" s="2">
        <v>0.049000000000000002</v>
      </c>
      <c r="F219" s="2"/>
      <c r="G219" s="2">
        <v>0.60000000000000009</v>
      </c>
      <c r="H219" s="2">
        <v>0.70000000000000007</v>
      </c>
      <c r="I219" s="2" t="s">
        <v>246</v>
      </c>
    </row>
    <row r="220">
      <c r="A220" s="2" t="s">
        <v>3</v>
      </c>
      <c r="B220" s="2" t="s">
        <v>43</v>
      </c>
      <c r="C220" s="2">
        <v>1215</v>
      </c>
      <c r="D220" s="2">
        <v>243</v>
      </c>
      <c r="E220" s="2">
        <v>1</v>
      </c>
      <c r="F220" s="2"/>
      <c r="G220" s="2">
        <v>12.9</v>
      </c>
      <c r="H220" s="2">
        <v>14.300000000000001</v>
      </c>
      <c r="I220" s="2" t="s">
        <v>167</v>
      </c>
    </row>
    <row r="223" x14ac:dyDescent="0.25">
      <c r="A223" s="15"/>
    </row>
    <row r="224" x14ac:dyDescent="0.25">
      <c r="A224" s="15"/>
    </row>
    <row r="253" x14ac:dyDescent="0.25">
      <c r="A253" s="15" t="s">
        <v>261</v>
      </c>
    </row>
    <row r="254" x14ac:dyDescent="0.25">
      <c r="A254" s="15" t="s">
        <v>133</v>
      </c>
    </row>
    <row r="256">
      <c r="A256" s="2" t="s">
        <v>0</v>
      </c>
      <c r="B256" s="2" t="s">
        <v>248</v>
      </c>
      <c r="C256" s="2" t="s">
        <v>99</v>
      </c>
      <c r="D256" s="2" t="s">
        <v>100</v>
      </c>
      <c r="E256" s="2" t="s">
        <v>231</v>
      </c>
      <c r="F256" s="2" t="s">
        <v>252</v>
      </c>
      <c r="G256" s="2" t="s">
        <v>103</v>
      </c>
      <c r="H256" s="2" t="s">
        <v>104</v>
      </c>
      <c r="I256" s="2" t="s">
        <v>149</v>
      </c>
    </row>
    <row r="257">
      <c r="A257" s="2" t="s">
        <v>1</v>
      </c>
      <c r="B257" s="2" t="s">
        <v>249</v>
      </c>
      <c r="C257" s="2">
        <v>41</v>
      </c>
      <c r="D257" s="2">
        <v>8</v>
      </c>
      <c r="E257" s="2">
        <v>0.052000000000000005</v>
      </c>
      <c r="F257" s="2">
        <v>0.11800000000000001</v>
      </c>
      <c r="G257" s="2">
        <v>0.90000000000000002</v>
      </c>
      <c r="H257" s="2">
        <v>1.1000000000000001</v>
      </c>
      <c r="I257" s="2" t="s">
        <v>253</v>
      </c>
    </row>
    <row r="258">
      <c r="A258" s="2" t="s">
        <v>1</v>
      </c>
      <c r="B258" s="2" t="s">
        <v>250</v>
      </c>
      <c r="C258" s="2">
        <v>305</v>
      </c>
      <c r="D258" s="2">
        <v>61</v>
      </c>
      <c r="E258" s="2">
        <v>0.38700000000000001</v>
      </c>
      <c r="F258" s="2">
        <v>0.88200000000000001</v>
      </c>
      <c r="G258" s="2">
        <v>6.6000000000000005</v>
      </c>
      <c r="H258" s="2">
        <v>7.5</v>
      </c>
      <c r="I258" s="2" t="s">
        <v>254</v>
      </c>
    </row>
    <row r="259">
      <c r="A259" s="2" t="s">
        <v>1</v>
      </c>
      <c r="B259" s="2" t="s">
        <v>251</v>
      </c>
      <c r="C259" s="2">
        <v>443</v>
      </c>
      <c r="D259" s="2">
        <v>89</v>
      </c>
      <c r="E259" s="2">
        <v>0.56100000000000005</v>
      </c>
      <c r="F259" s="2"/>
      <c r="G259" s="2">
        <v>9.6000000000000014</v>
      </c>
      <c r="H259" s="2">
        <v>11</v>
      </c>
      <c r="I259" s="2" t="s">
        <v>255</v>
      </c>
    </row>
    <row r="260">
      <c r="A260" s="2" t="s">
        <v>1</v>
      </c>
      <c r="B260" s="2" t="s">
        <v>46</v>
      </c>
      <c r="C260" s="2">
        <v>789</v>
      </c>
      <c r="D260" s="2">
        <v>158</v>
      </c>
      <c r="E260" s="2">
        <v>1</v>
      </c>
      <c r="F260" s="2"/>
      <c r="G260" s="2">
        <v>17</v>
      </c>
      <c r="H260" s="2">
        <v>19.700000000000003</v>
      </c>
      <c r="I260" s="2" t="s">
        <v>155</v>
      </c>
    </row>
    <row r="261">
      <c r="A261" s="2" t="s">
        <v>2</v>
      </c>
      <c r="B261" s="2" t="s">
        <v>249</v>
      </c>
      <c r="C261" s="2">
        <v>18</v>
      </c>
      <c r="D261" s="2">
        <v>4</v>
      </c>
      <c r="E261" s="2">
        <v>0.042000000000000003</v>
      </c>
      <c r="F261" s="2">
        <v>0.11800000000000001</v>
      </c>
      <c r="G261" s="2">
        <v>0.40000000000000002</v>
      </c>
      <c r="H261" s="2">
        <v>0.40000000000000002</v>
      </c>
      <c r="I261" s="2" t="s">
        <v>256</v>
      </c>
    </row>
    <row r="262">
      <c r="A262" s="2" t="s">
        <v>2</v>
      </c>
      <c r="B262" s="2" t="s">
        <v>250</v>
      </c>
      <c r="C262" s="2">
        <v>134</v>
      </c>
      <c r="D262" s="2">
        <v>27</v>
      </c>
      <c r="E262" s="2">
        <v>0.315</v>
      </c>
      <c r="F262" s="2">
        <v>0.88200000000000001</v>
      </c>
      <c r="G262" s="2">
        <v>2.8000000000000003</v>
      </c>
      <c r="H262" s="2">
        <v>3</v>
      </c>
      <c r="I262" s="2" t="s">
        <v>257</v>
      </c>
    </row>
    <row r="263">
      <c r="A263" s="2" t="s">
        <v>2</v>
      </c>
      <c r="B263" s="2" t="s">
        <v>251</v>
      </c>
      <c r="C263" s="2">
        <v>274</v>
      </c>
      <c r="D263" s="2">
        <v>55</v>
      </c>
      <c r="E263" s="2">
        <v>0.64300000000000002</v>
      </c>
      <c r="F263" s="2"/>
      <c r="G263" s="2">
        <v>5.7000000000000002</v>
      </c>
      <c r="H263" s="2">
        <v>6.1000000000000005</v>
      </c>
      <c r="I263" s="2" t="s">
        <v>258</v>
      </c>
    </row>
    <row r="264">
      <c r="A264" s="2" t="s">
        <v>2</v>
      </c>
      <c r="B264" s="2" t="s">
        <v>46</v>
      </c>
      <c r="C264" s="2">
        <v>426</v>
      </c>
      <c r="D264" s="2">
        <v>85</v>
      </c>
      <c r="E264" s="2">
        <v>1</v>
      </c>
      <c r="F264" s="2"/>
      <c r="G264" s="2">
        <v>8.9000000000000004</v>
      </c>
      <c r="H264" s="2">
        <v>9.5</v>
      </c>
      <c r="I264" s="2" t="s">
        <v>161</v>
      </c>
    </row>
    <row r="265">
      <c r="A265" s="2" t="s">
        <v>3</v>
      </c>
      <c r="B265" s="2" t="s">
        <v>249</v>
      </c>
      <c r="C265" s="2">
        <v>59</v>
      </c>
      <c r="D265" s="2">
        <v>12</v>
      </c>
      <c r="E265" s="2">
        <v>0.049000000000000002</v>
      </c>
      <c r="F265" s="2">
        <v>0.11800000000000001</v>
      </c>
      <c r="G265" s="2">
        <v>0.60000000000000009</v>
      </c>
      <c r="H265" s="2">
        <v>0.70000000000000007</v>
      </c>
      <c r="I265" s="2" t="s">
        <v>246</v>
      </c>
    </row>
    <row r="266">
      <c r="A266" s="2" t="s">
        <v>3</v>
      </c>
      <c r="B266" s="2" t="s">
        <v>250</v>
      </c>
      <c r="C266" s="2">
        <v>439</v>
      </c>
      <c r="D266" s="2">
        <v>88</v>
      </c>
      <c r="E266" s="2">
        <v>0.36099999999999999</v>
      </c>
      <c r="F266" s="2">
        <v>0.88200000000000001</v>
      </c>
      <c r="G266" s="2">
        <v>4.7000000000000002</v>
      </c>
      <c r="H266" s="2">
        <v>5.2000000000000002</v>
      </c>
      <c r="I266" s="2" t="s">
        <v>259</v>
      </c>
    </row>
    <row r="267">
      <c r="A267" s="2" t="s">
        <v>3</v>
      </c>
      <c r="B267" s="2" t="s">
        <v>251</v>
      </c>
      <c r="C267" s="2">
        <v>717</v>
      </c>
      <c r="D267" s="2">
        <v>143</v>
      </c>
      <c r="E267" s="2">
        <v>0.58999999999999997</v>
      </c>
      <c r="F267" s="2"/>
      <c r="G267" s="2">
        <v>7.6000000000000005</v>
      </c>
      <c r="H267" s="2">
        <v>8.5</v>
      </c>
      <c r="I267" s="2" t="s">
        <v>260</v>
      </c>
    </row>
    <row r="268">
      <c r="A268" s="2" t="s">
        <v>3</v>
      </c>
      <c r="B268" s="2" t="s">
        <v>46</v>
      </c>
      <c r="C268" s="2">
        <v>1215</v>
      </c>
      <c r="D268" s="2">
        <v>243</v>
      </c>
      <c r="E268" s="2">
        <v>1</v>
      </c>
      <c r="F268" s="2"/>
      <c r="G268" s="2">
        <v>12.9</v>
      </c>
      <c r="H268" s="2">
        <v>14.300000000000001</v>
      </c>
      <c r="I268" s="2" t="s">
        <v>167</v>
      </c>
    </row>
    <row r="271" x14ac:dyDescent="0.25">
      <c r="A271" s="6"/>
      <c r="B271"/>
      <c r="C271"/>
      <c r="D271"/>
      <c r="E271"/>
      <c r="F271"/>
    </row>
    <row r="272" x14ac:dyDescent="0.25">
      <c r="A272" s="6"/>
      <c r="B272"/>
      <c r="C272"/>
      <c r="D272"/>
      <c r="E272"/>
      <c r="F272"/>
    </row>
    <row r="273" x14ac:dyDescent="0.25">
      <c r="A273"/>
      <c r="B273"/>
      <c r="C273"/>
      <c r="D273"/>
      <c r="E273"/>
      <c r="F273"/>
    </row>
    <row r="274" x14ac:dyDescent="0.25">
      <c r="F274"/>
    </row>
    <row r="275" x14ac:dyDescent="0.25">
      <c r="F275"/>
    </row>
    <row r="276" x14ac:dyDescent="0.25">
      <c r="F276"/>
    </row>
    <row r="277" x14ac:dyDescent="0.25">
      <c r="F277"/>
    </row>
    <row r="278" x14ac:dyDescent="0.25">
      <c r="F278"/>
    </row>
    <row r="279" x14ac:dyDescent="0.25">
      <c r="F279"/>
    </row>
    <row r="280" x14ac:dyDescent="0.25">
      <c r="F280"/>
    </row>
    <row r="281" x14ac:dyDescent="0.25">
      <c r="F281"/>
    </row>
    <row r="282" x14ac:dyDescent="0.25">
      <c r="F282"/>
    </row>
    <row r="283" x14ac:dyDescent="0.25">
      <c r="F283"/>
    </row>
  </sheetData>
  <phoneticPr fontId="23"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Factsheet</vt:lpstr>
      <vt:lpstr>CALCULATION</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2022-11-11T12:09:26Z</dcterms:modified>
</cp:coreProperties>
</file>